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Z:\Projekty\2024\24-076 Oprava oplocení, SOŠ a SOU Kladno\rozpočet\ver.6 bez dlažby\"/>
    </mc:Choice>
  </mc:AlternateContent>
  <xr:revisionPtr revIDLastSave="0" documentId="13_ncr:1_{669E5DA2-4116-4240-AD3B-8D7C8D8EF53D}" xr6:coauthVersionLast="47" xr6:coauthVersionMax="47" xr10:uidLastSave="{00000000-0000-0000-0000-000000000000}"/>
  <bookViews>
    <workbookView xWindow="2955" yWindow="150" windowWidth="23310" windowHeight="16650" xr2:uid="{00000000-000D-0000-FFFF-FFFF00000000}"/>
  </bookViews>
  <sheets>
    <sheet name="Rekapitulace stavby" sheetId="1" r:id="rId1"/>
    <sheet name="2024-04-24 - Oplocení - S..." sheetId="2" r:id="rId2"/>
  </sheets>
  <definedNames>
    <definedName name="_xlnm._FilterDatabase" localSheetId="1" hidden="1">'2024-04-24 - Oplocení - S...'!$C$124:$K$207</definedName>
    <definedName name="_xlnm.Print_Titles" localSheetId="1">'2024-04-24 - Oplocení - S...'!$124:$124</definedName>
    <definedName name="_xlnm.Print_Titles" localSheetId="0">'Rekapitulace stavby'!$92:$92</definedName>
    <definedName name="_xlnm.Print_Area" localSheetId="1">'2024-04-24 - Oplocení - S...'!$C$4:$J$76,'2024-04-24 - Oplocení - S...'!$C$82:$J$106,'2024-04-24 - Oplocení - S...'!$C$112:$K$207</definedName>
    <definedName name="_xlnm.Print_Area" localSheetId="0">'Rekapitulace stavby'!$D$4:$AO$76,'Rekapitulace stavby'!$C$82:$AQ$96</definedName>
  </definedNames>
  <calcPr calcId="191029" iterateDelta="1E-4"/>
</workbook>
</file>

<file path=xl/calcChain.xml><?xml version="1.0" encoding="utf-8"?>
<calcChain xmlns="http://schemas.openxmlformats.org/spreadsheetml/2006/main">
  <c r="F12" i="2" l="1"/>
  <c r="F119" i="2" s="1"/>
  <c r="J37" i="2"/>
  <c r="J36" i="2"/>
  <c r="AY95" i="1" s="1"/>
  <c r="J35" i="2"/>
  <c r="AX95" i="1" s="1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T198" i="2" s="1"/>
  <c r="R199" i="2"/>
  <c r="R198" i="2" s="1"/>
  <c r="P199" i="2"/>
  <c r="P198" i="2" s="1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28" i="2"/>
  <c r="BH128" i="2"/>
  <c r="BG128" i="2"/>
  <c r="BF128" i="2"/>
  <c r="T128" i="2"/>
  <c r="R128" i="2"/>
  <c r="P128" i="2"/>
  <c r="E117" i="2"/>
  <c r="E87" i="2"/>
  <c r="J24" i="2"/>
  <c r="E24" i="2"/>
  <c r="J92" i="2" s="1"/>
  <c r="J23" i="2"/>
  <c r="J21" i="2"/>
  <c r="E21" i="2"/>
  <c r="J91" i="2" s="1"/>
  <c r="J20" i="2"/>
  <c r="J18" i="2"/>
  <c r="E18" i="2"/>
  <c r="F122" i="2" s="1"/>
  <c r="J17" i="2"/>
  <c r="J15" i="2"/>
  <c r="E15" i="2"/>
  <c r="F121" i="2" s="1"/>
  <c r="J14" i="2"/>
  <c r="J12" i="2"/>
  <c r="J119" i="2"/>
  <c r="E7" i="2"/>
  <c r="E115" i="2" s="1"/>
  <c r="L90" i="1"/>
  <c r="AM90" i="1"/>
  <c r="AM89" i="1"/>
  <c r="L89" i="1"/>
  <c r="AM87" i="1"/>
  <c r="L87" i="1"/>
  <c r="L85" i="1"/>
  <c r="L84" i="1"/>
  <c r="BK159" i="2"/>
  <c r="J174" i="2"/>
  <c r="BK193" i="2"/>
  <c r="BK190" i="2"/>
  <c r="J137" i="2"/>
  <c r="J178" i="2"/>
  <c r="J170" i="2"/>
  <c r="J150" i="2"/>
  <c r="J199" i="2"/>
  <c r="BK133" i="2"/>
  <c r="J188" i="2"/>
  <c r="BK139" i="2"/>
  <c r="BK206" i="2"/>
  <c r="J206" i="2"/>
  <c r="BK143" i="2"/>
  <c r="BK174" i="2"/>
  <c r="BK170" i="2"/>
  <c r="J193" i="2"/>
  <c r="J133" i="2"/>
  <c r="BK186" i="2"/>
  <c r="J182" i="2"/>
  <c r="AS94" i="1"/>
  <c r="BK165" i="2"/>
  <c r="BK178" i="2"/>
  <c r="J128" i="2"/>
  <c r="J148" i="2"/>
  <c r="J155" i="2"/>
  <c r="BK148" i="2"/>
  <c r="BK168" i="2"/>
  <c r="J186" i="2"/>
  <c r="J139" i="2"/>
  <c r="J143" i="2"/>
  <c r="BK182" i="2"/>
  <c r="BK188" i="2"/>
  <c r="J190" i="2"/>
  <c r="J202" i="2"/>
  <c r="BK128" i="2"/>
  <c r="J159" i="2"/>
  <c r="BK150" i="2"/>
  <c r="J168" i="2"/>
  <c r="J165" i="2"/>
  <c r="J195" i="2"/>
  <c r="BK199" i="2"/>
  <c r="BK195" i="2"/>
  <c r="BK155" i="2"/>
  <c r="J163" i="2"/>
  <c r="BK202" i="2"/>
  <c r="BK137" i="2"/>
  <c r="BK163" i="2"/>
  <c r="F89" i="2" l="1"/>
  <c r="P127" i="2"/>
  <c r="BK167" i="2"/>
  <c r="J167" i="2" s="1"/>
  <c r="J99" i="2" s="1"/>
  <c r="P177" i="2"/>
  <c r="T177" i="2"/>
  <c r="BK192" i="2"/>
  <c r="J192" i="2" s="1"/>
  <c r="J102" i="2" s="1"/>
  <c r="P167" i="2"/>
  <c r="R185" i="2"/>
  <c r="BK201" i="2"/>
  <c r="J201" i="2" s="1"/>
  <c r="J105" i="2" s="1"/>
  <c r="T127" i="2"/>
  <c r="T126" i="2" s="1"/>
  <c r="BK177" i="2"/>
  <c r="J177" i="2" s="1"/>
  <c r="J100" i="2" s="1"/>
  <c r="T185" i="2"/>
  <c r="T192" i="2"/>
  <c r="P201" i="2"/>
  <c r="P197" i="2"/>
  <c r="BK127" i="2"/>
  <c r="J127" i="2" s="1"/>
  <c r="J98" i="2" s="1"/>
  <c r="R167" i="2"/>
  <c r="BK185" i="2"/>
  <c r="J185" i="2" s="1"/>
  <c r="J101" i="2" s="1"/>
  <c r="R192" i="2"/>
  <c r="R201" i="2"/>
  <c r="R197" i="2" s="1"/>
  <c r="R127" i="2"/>
  <c r="T167" i="2"/>
  <c r="R177" i="2"/>
  <c r="P185" i="2"/>
  <c r="P192" i="2"/>
  <c r="T201" i="2"/>
  <c r="T197" i="2" s="1"/>
  <c r="BK198" i="2"/>
  <c r="J198" i="2" s="1"/>
  <c r="J104" i="2" s="1"/>
  <c r="BE137" i="2"/>
  <c r="BE159" i="2"/>
  <c r="BE168" i="2"/>
  <c r="BE178" i="2"/>
  <c r="BE186" i="2"/>
  <c r="J89" i="2"/>
  <c r="F92" i="2"/>
  <c r="J122" i="2"/>
  <c r="BE155" i="2"/>
  <c r="BE174" i="2"/>
  <c r="BE199" i="2"/>
  <c r="E85" i="2"/>
  <c r="BE133" i="2"/>
  <c r="BE148" i="2"/>
  <c r="F91" i="2"/>
  <c r="J121" i="2"/>
  <c r="BE128" i="2"/>
  <c r="BE150" i="2"/>
  <c r="BE163" i="2"/>
  <c r="BE190" i="2"/>
  <c r="BE202" i="2"/>
  <c r="BE206" i="2"/>
  <c r="BE139" i="2"/>
  <c r="BE165" i="2"/>
  <c r="BE170" i="2"/>
  <c r="BE195" i="2"/>
  <c r="BE143" i="2"/>
  <c r="BE182" i="2"/>
  <c r="BE188" i="2"/>
  <c r="BE193" i="2"/>
  <c r="F36" i="2"/>
  <c r="BC95" i="1" s="1"/>
  <c r="BC94" i="1" s="1"/>
  <c r="W32" i="1" s="1"/>
  <c r="J34" i="2"/>
  <c r="AW95" i="1" s="1"/>
  <c r="F37" i="2"/>
  <c r="BD95" i="1" s="1"/>
  <c r="BD94" i="1" s="1"/>
  <c r="W33" i="1" s="1"/>
  <c r="F35" i="2"/>
  <c r="BB95" i="1" s="1"/>
  <c r="BB94" i="1" s="1"/>
  <c r="W31" i="1" s="1"/>
  <c r="F34" i="2"/>
  <c r="BA95" i="1" s="1"/>
  <c r="BA94" i="1" s="1"/>
  <c r="AW94" i="1" s="1"/>
  <c r="AK30" i="1" s="1"/>
  <c r="T125" i="2" l="1"/>
  <c r="R126" i="2"/>
  <c r="R125" i="2"/>
  <c r="P126" i="2"/>
  <c r="P125" i="2"/>
  <c r="AU95" i="1"/>
  <c r="AU94" i="1" s="1"/>
  <c r="BK126" i="2"/>
  <c r="J126" i="2" s="1"/>
  <c r="J97" i="2" s="1"/>
  <c r="BK197" i="2"/>
  <c r="J197" i="2" s="1"/>
  <c r="J103" i="2" s="1"/>
  <c r="AX94" i="1"/>
  <c r="AY94" i="1"/>
  <c r="J33" i="2"/>
  <c r="AV95" i="1" s="1"/>
  <c r="AT95" i="1" s="1"/>
  <c r="W30" i="1"/>
  <c r="F33" i="2"/>
  <c r="AZ95" i="1" s="1"/>
  <c r="AZ94" i="1" s="1"/>
  <c r="AV94" i="1" s="1"/>
  <c r="AK29" i="1" s="1"/>
  <c r="BK125" i="2" l="1"/>
  <c r="J125" i="2" s="1"/>
  <c r="J96" i="2" s="1"/>
  <c r="W29" i="1"/>
  <c r="AT94" i="1"/>
  <c r="J30" i="2" l="1"/>
  <c r="AG95" i="1" s="1"/>
  <c r="AG94" i="1" s="1"/>
  <c r="AK26" i="1" s="1"/>
  <c r="J39" i="2" l="1"/>
  <c r="AN95" i="1"/>
  <c r="AK35" i="1"/>
  <c r="AN94" i="1"/>
</calcChain>
</file>

<file path=xl/sharedStrings.xml><?xml version="1.0" encoding="utf-8"?>
<sst xmlns="http://schemas.openxmlformats.org/spreadsheetml/2006/main" count="973" uniqueCount="253">
  <si>
    <t>Export Komplet</t>
  </si>
  <si>
    <t/>
  </si>
  <si>
    <t>2.0</t>
  </si>
  <si>
    <t>ZAMOK</t>
  </si>
  <si>
    <t>False</t>
  </si>
  <si>
    <t>{1de6c5bb-464b-47ea-b86c-ec8d054b22f3}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</si>
  <si>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</si>
  <si>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</si>
  <si>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</si>
  <si>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</si>
  <si>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</si>
  <si>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</si>
  <si>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</si>
  <si>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</si>
  <si>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</si>
  <si>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</si>
  <si>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</si>
  <si>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>Datum:</t>
  </si>
  <si>
    <t>12. 8. 2024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</si>
  <si>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</si>
  <si>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</si>
  <si>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</si>
  <si>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</si>
  <si>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</si>
  <si>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</si>
  <si>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</si>
  <si>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</si>
  <si>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</si>
  <si>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</si>
  <si>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</si>
  <si>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</si>
  <si>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</si>
  <si>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</si>
  <si>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</si>
  <si>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</si>
  <si>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</si>
  <si>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</si>
  <si>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</si>
  <si>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</si>
  <si>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</si>
  <si>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</si>
  <si>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</si>
  <si>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</si>
  <si>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</si>
  <si>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</si>
  <si>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</si>
  <si>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</si>
  <si>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</si>
  <si>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</si>
  <si>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</si>
  <si>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</si>
  <si>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</si>
  <si>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</si>
  <si>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</si>
  <si>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</si>
  <si>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</si>
  <si>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</si>
  <si>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</si>
  <si>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</si>
  <si>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</si>
  <si>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</si>
  <si>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</si>
  <si>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</si>
  <si>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</si>
  <si>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</si>
  <si>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</si>
  <si>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</si>
  <si>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</si>
  <si>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</si>
  <si>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</si>
  <si>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</si>
  <si>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</si>
  <si>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2024-04-24</t>
  </si>
  <si>
    <t>STA</t>
  </si>
  <si>
    <t>1</t>
  </si>
  <si>
    <t>{8b6b6c4d-873b-4926-a69e-a51f132055c6}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</si>
  <si>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</si>
  <si>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</si>
  <si>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</si>
  <si>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</si>
  <si>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</si>
  <si>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</si>
  <si>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</si>
  <si>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</si>
  <si>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</si>
  <si>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</si>
  <si>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</si>
  <si>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</si>
  <si>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</si>
  <si>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</si>
  <si>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>PSV - Práce a dodávky PSV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</si>
  <si>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</si>
  <si>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</si>
  <si>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</si>
  <si>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</si>
  <si>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</si>
  <si>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</si>
  <si>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</si>
  <si>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</si>
  <si>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</si>
  <si>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</si>
  <si>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</si>
  <si>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</si>
  <si>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</si>
  <si>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</si>
  <si>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</si>
  <si>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</si>
  <si>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</si>
  <si>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</si>
  <si>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</si>
  <si>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17</t>
  </si>
  <si>
    <t>R</t>
  </si>
  <si>
    <t>110A0032</t>
  </si>
  <si>
    <t>Odkopávky a prokopávky nezapažené pro silnice v hornině kamenité</t>
  </si>
  <si>
    <t>m3</t>
  </si>
  <si>
    <t>ÚRS RYRO 2024 02</t>
  </si>
  <si>
    <t>4</t>
  </si>
  <si>
    <t>K</t>
  </si>
  <si>
    <t>721264836</t>
  </si>
  <si>
    <t>PP</t>
  </si>
  <si>
    <t>Přípravné a přidružené práce pro hloubené vykopávky příprava pláně odkopávky a prokopávky nezapažené pro silnice v hornině kamenité</t>
  </si>
  <si>
    <t>VV</t>
  </si>
  <si>
    <t>95*0,4</t>
  </si>
  <si>
    <t>6*4*0,5</t>
  </si>
  <si>
    <t>Součet</t>
  </si>
  <si>
    <t>110A0111</t>
  </si>
  <si>
    <t>Bourání konstrukcí z betonu prostého v hloubených vykopávkách</t>
  </si>
  <si>
    <t>ÚRS RYRO 2024 01</t>
  </si>
  <si>
    <t>Přípravné a přidružené práce pro hloubené vykopávky bourání konstrukcí v hloubených vykopávkách z betonu prostého neprokládaného</t>
  </si>
  <si>
    <t>44*1*0,25</t>
  </si>
  <si>
    <t>110AR</t>
  </si>
  <si>
    <t>Demontáž plotových polí</t>
  </si>
  <si>
    <t>m</t>
  </si>
  <si>
    <t>R-položka</t>
  </si>
  <si>
    <t>3</t>
  </si>
  <si>
    <t>111AR</t>
  </si>
  <si>
    <t>Odvoz a likivdace suti</t>
  </si>
  <si>
    <t>t</t>
  </si>
  <si>
    <t>6</t>
  </si>
  <si>
    <t>11*2 "Přepočtené koeficientem množství</t>
  </si>
  <si>
    <t>130A0002</t>
  </si>
  <si>
    <t>Hloubení rýh v hornině kamenité včetně svislého přesunu</t>
  </si>
  <si>
    <t>8</t>
  </si>
  <si>
    <t>Hloubené vykopávky rýhy zapažené i nezapažené v hornině kamenité</t>
  </si>
  <si>
    <t>44*0,8*0,45</t>
  </si>
  <si>
    <t>44*1,25*0,5</t>
  </si>
  <si>
    <t>29</t>
  </si>
  <si>
    <t>130A0101</t>
  </si>
  <si>
    <t>Hloubení jam a zářezů nezapažených v hornině s malým obsahem kamene</t>
  </si>
  <si>
    <t>311230417</t>
  </si>
  <si>
    <t>Hloubené vykopávky jámy nezapažené v hornině s malým obsahem kamene</t>
  </si>
  <si>
    <t>5</t>
  </si>
  <si>
    <t>160A0205</t>
  </si>
  <si>
    <t>Vodorovné přemístění výkopku nebo sypaniny na vzdálenost do 10000 m včetně naložení</t>
  </si>
  <si>
    <t>10</t>
  </si>
  <si>
    <t>Přemístění výkopku nebo sypaniny vodorovné na povrchu s naložením (z meziskládky) na vzdálenost přes 9 000 do 10 000 m</t>
  </si>
  <si>
    <t>50+5</t>
  </si>
  <si>
    <t>160A0301</t>
  </si>
  <si>
    <t>Poplatek za uložení sypaniny na skládce</t>
  </si>
  <si>
    <t>Přemístění výkopku nebo sypaniny poplatek za uložení na skládce</t>
  </si>
  <si>
    <t>70,84*1,6 "Přepočtené koeficientem množství</t>
  </si>
  <si>
    <t>7</t>
  </si>
  <si>
    <t>170A0201</t>
  </si>
  <si>
    <t>Zásyp jam, šachet rýh nebo kolem objektů ze zhutněných zemin nebo sypanin</t>
  </si>
  <si>
    <t>14</t>
  </si>
  <si>
    <t>Konstrukce ze zemin a sypanin zásyp zhutněný jam, šachet, rýh nebo kolem objektů</t>
  </si>
  <si>
    <t>30</t>
  </si>
  <si>
    <t>180A0003</t>
  </si>
  <si>
    <t>Založení trávníku</t>
  </si>
  <si>
    <t>m2</t>
  </si>
  <si>
    <t>-1936197310</t>
  </si>
  <si>
    <t>Povrchové úpravy terénu dokončovací založení trávníku</t>
  </si>
  <si>
    <t>23</t>
  </si>
  <si>
    <t>180A0011</t>
  </si>
  <si>
    <t>Úprava pláně vyrovnáním výškových rozdílů v hornině s malým obsahem kamene</t>
  </si>
  <si>
    <t>345967517</t>
  </si>
  <si>
    <t>Povrchové úpravy terénu úprava pláně vyrovnáním výškových rozdílů se zhutněním v hornině s malým obsahem kamene</t>
  </si>
  <si>
    <t>Zakládání</t>
  </si>
  <si>
    <t>210A0001</t>
  </si>
  <si>
    <t>Trativod z drenážních trubek plastových flexibilních</t>
  </si>
  <si>
    <t>16</t>
  </si>
  <si>
    <t>Trativody z trubek drenážních plastových flexibilních</t>
  </si>
  <si>
    <t>9</t>
  </si>
  <si>
    <t>270A2002</t>
  </si>
  <si>
    <t>Základy z betonu prostého tř. C 12/15 pro konstrukce a budovy</t>
  </si>
  <si>
    <t>18</t>
  </si>
  <si>
    <t>31</t>
  </si>
  <si>
    <t>291111114</t>
  </si>
  <si>
    <t>Podklad pro zpevněné plochy z betonového recyklátu</t>
  </si>
  <si>
    <t>CS ÚRS 2024 02</t>
  </si>
  <si>
    <t>-949672027</t>
  </si>
  <si>
    <t>Podklad pro zpevněné plochy s rozprostřením a s hutněním z betonového recyklátu</t>
  </si>
  <si>
    <t>95*0,25</t>
  </si>
  <si>
    <t>Svislé a kompletní konstrukce</t>
  </si>
  <si>
    <t>348A1003</t>
  </si>
  <si>
    <t>Plotové zdivo z betoných tvárnic hladkých tl 300 mm</t>
  </si>
  <si>
    <t>20</t>
  </si>
  <si>
    <t>44*1,25</t>
  </si>
  <si>
    <t>26</t>
  </si>
  <si>
    <t>348A4011</t>
  </si>
  <si>
    <t>Vrata k oplocení otočná kovová plochy do 6 m2</t>
  </si>
  <si>
    <t>kus</t>
  </si>
  <si>
    <t>-1623537667</t>
  </si>
  <si>
    <t>Vrátka a vrata vrata plochy do 6 m2 otočná kovová</t>
  </si>
  <si>
    <t>P</t>
  </si>
  <si>
    <t>Poznámka k položce:_x000D_
2x křídlo</t>
  </si>
  <si>
    <t>Úpravy povrchů, podlahy a osazování výplní</t>
  </si>
  <si>
    <t>11</t>
  </si>
  <si>
    <t>620A0101</t>
  </si>
  <si>
    <t>Vyrovnání podkladu stěrkou pro vnější tenkovrstvé omítky</t>
  </si>
  <si>
    <t>22</t>
  </si>
  <si>
    <t>Přípravné a přidružené práce pro úpravy vnějších povrchů vyrovnání podkladu pro tenkovrstvé omítky vnějších ploch stěrkou</t>
  </si>
  <si>
    <t>620A0202</t>
  </si>
  <si>
    <t>Potažení vnějších stěn, zdiva, pilířů a sloupů pletivem</t>
  </si>
  <si>
    <t>24</t>
  </si>
  <si>
    <t>Přípravné a přidružené práce pro úpravy vnějších povrchů potažení pletivem (pod omítku) stěn, zdiva, pilířů a sloupů</t>
  </si>
  <si>
    <t>13</t>
  </si>
  <si>
    <t>620A3033</t>
  </si>
  <si>
    <t>Vnější omítka tenkovrstvá akrylátová mozaiková střednězrnná včetně penetrace podkadu</t>
  </si>
  <si>
    <t>Tenkovrstvá omítka vnějších ploch zatřená (včetně penetrace podkladu) akrylátová mozaiková střednězrnná</t>
  </si>
  <si>
    <t>Trubní vedení</t>
  </si>
  <si>
    <t>25</t>
  </si>
  <si>
    <t>800A2021</t>
  </si>
  <si>
    <t>Kanalizační přípojka z trub plastových DN 125 mm</t>
  </si>
  <si>
    <t>-555852478</t>
  </si>
  <si>
    <t>28</t>
  </si>
  <si>
    <t>800A2601</t>
  </si>
  <si>
    <t>Zasakovací boxy z PP pro vsakování dešťových vod o celkovém objemu do 5 m3</t>
  </si>
  <si>
    <t>1849221602</t>
  </si>
  <si>
    <t>Kanalizační přípojka zasakovací boxy z PP pro vsakování dešťových vod o celkovém objemu do 5 m3</t>
  </si>
  <si>
    <t>PSV</t>
  </si>
  <si>
    <t>Práce a dodávky PSV</t>
  </si>
  <si>
    <t>767</t>
  </si>
  <si>
    <t>Konstrukce zámečnické</t>
  </si>
  <si>
    <t>767A2102</t>
  </si>
  <si>
    <t>Zámečnické zábradlí z profilované oceli hmotnosti přes 20 do 30 kg</t>
  </si>
  <si>
    <t>ÚRS RYRO 2023 02</t>
  </si>
  <si>
    <t>Zábradlí z profilované oceli, hmotnosti přes 20 do 30 kg/m</t>
  </si>
  <si>
    <t>783</t>
  </si>
  <si>
    <t>Dokončovací práce - nátěry</t>
  </si>
  <si>
    <t>15</t>
  </si>
  <si>
    <t>783A1002</t>
  </si>
  <si>
    <t>Odmaštění kovových konstrukcí</t>
  </si>
  <si>
    <t>Nátěr kovových konstrukcí přípravné práce odmaštění</t>
  </si>
  <si>
    <t>783A1105</t>
  </si>
  <si>
    <t>Nátěr vrchní trojnásobný kovových konstrukcí</t>
  </si>
  <si>
    <t>32</t>
  </si>
  <si>
    <t>Nátěr kovových konstrukcí nátěr vrchní trojnásobný</t>
  </si>
  <si>
    <t>2024-04-24 - Oprava oplocení - SOŠ a SOU Kladno</t>
  </si>
  <si>
    <t>Oprava oplocení - SOŠ a SOU Kladno</t>
  </si>
  <si>
    <t>_</t>
  </si>
  <si>
    <t>Základy pro konstrukce a budovy z betonu prostého třídy C 12/15, KARI síť při spodním povrchu</t>
  </si>
  <si>
    <t>Plotové zdivo z tvárnic betonových hladkých tl. 300 mm, svislá a vodorovná výztuž 2x8mm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</si>
</sst>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9" fillId="3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3" borderId="0" xfId="0" applyFont="1" applyFill="1" applyAlignment="1">
      <alignment horizontal="left" vertical="center"/>
    </xf>
    <xf numFmtId="0" fontId="19" fillId="3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3" borderId="16" xfId="0" applyFont="1" applyFill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19" fillId="3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0" borderId="22" xfId="0" applyNumberFormat="1" applyFont="1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3" fillId="0" borderId="0" xfId="0" applyFont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0" fillId="0" borderId="10" xfId="0" applyBorder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center" wrapText="1"/>
      <protection locked="0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3" borderId="6" xfId="0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horizontal="left" vertical="center"/>
    </xf>
    <xf numFmtId="0" fontId="19" fillId="3" borderId="7" xfId="0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horizontal="right" vertical="center"/>
    </xf>
    <xf numFmtId="0" fontId="19" fillId="3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55" workbookViewId="0">
      <selection activeCell="L85" sqref="L85:AO85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 x14ac:dyDescent="0.2">
      <c r="AR2" s="164"/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S2" s="15" t="s">
        <v>6</v>
      </c>
      <c r="BT2" s="15" t="s">
        <v>7</v>
      </c>
    </row>
    <row r="3" spans="1:74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 x14ac:dyDescent="0.2">
      <c r="B4" s="18"/>
      <c r="D4" s="19" t="s">
        <v>9</v>
      </c>
      <c r="AR4" s="18"/>
      <c r="AS4" s="20" t="s">
        <v>10</v>
      </c>
      <c r="BS4" s="15" t="s">
        <v>11</v>
      </c>
    </row>
    <row r="5" spans="1:74" ht="12" customHeight="1" x14ac:dyDescent="0.2">
      <c r="B5" s="18"/>
      <c r="D5" s="21" t="s">
        <v>12</v>
      </c>
      <c r="K5" s="163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4"/>
      <c r="AK5" s="164"/>
      <c r="AL5" s="164"/>
      <c r="AM5" s="164"/>
      <c r="AN5" s="164"/>
      <c r="AO5" s="164"/>
      <c r="AR5" s="18"/>
      <c r="BS5" s="15" t="s">
        <v>6</v>
      </c>
    </row>
    <row r="6" spans="1:74" ht="36.950000000000003" customHeight="1" x14ac:dyDescent="0.2">
      <c r="B6" s="18"/>
      <c r="D6" s="23" t="s">
        <v>13</v>
      </c>
      <c r="K6" s="165" t="s">
        <v>249</v>
      </c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K6" s="164"/>
      <c r="AL6" s="164"/>
      <c r="AM6" s="164"/>
      <c r="AN6" s="164"/>
      <c r="AO6" s="164"/>
      <c r="AR6" s="18"/>
      <c r="BS6" s="15" t="s">
        <v>6</v>
      </c>
    </row>
    <row r="7" spans="1:74" ht="12" customHeight="1" x14ac:dyDescent="0.2">
      <c r="B7" s="18"/>
      <c r="D7" s="24" t="s">
        <v>14</v>
      </c>
      <c r="K7" s="157" t="s">
        <v>1</v>
      </c>
      <c r="L7" s="158"/>
      <c r="M7" s="158"/>
      <c r="N7" s="158"/>
      <c r="AK7" s="24" t="s">
        <v>15</v>
      </c>
      <c r="AN7" s="157" t="s">
        <v>1</v>
      </c>
      <c r="AR7" s="18"/>
      <c r="BS7" s="15" t="s">
        <v>6</v>
      </c>
    </row>
    <row r="8" spans="1:74" ht="12" customHeight="1" x14ac:dyDescent="0.2">
      <c r="B8" s="18"/>
      <c r="D8" s="24" t="s">
        <v>16</v>
      </c>
      <c r="K8" s="157" t="s">
        <v>250</v>
      </c>
      <c r="L8" s="158"/>
      <c r="M8" s="158"/>
      <c r="N8" s="158"/>
      <c r="AK8" s="24" t="s">
        <v>17</v>
      </c>
      <c r="AN8" s="157" t="s">
        <v>18</v>
      </c>
      <c r="AR8" s="18"/>
      <c r="BS8" s="15" t="s">
        <v>6</v>
      </c>
    </row>
    <row r="9" spans="1:74" ht="14.45" customHeight="1" x14ac:dyDescent="0.2">
      <c r="B9" s="18"/>
      <c r="K9" s="158"/>
      <c r="L9" s="158"/>
      <c r="M9" s="158"/>
      <c r="N9" s="158"/>
      <c r="AN9" s="158"/>
      <c r="AR9" s="18"/>
      <c r="BS9" s="15" t="s">
        <v>6</v>
      </c>
    </row>
    <row r="10" spans="1:74" ht="12" customHeight="1" x14ac:dyDescent="0.2">
      <c r="B10" s="18"/>
      <c r="D10" s="24" t="s">
        <v>19</v>
      </c>
      <c r="AK10" s="24" t="s">
        <v>20</v>
      </c>
      <c r="AN10" s="157"/>
      <c r="AR10" s="18"/>
      <c r="BS10" s="15" t="s">
        <v>6</v>
      </c>
    </row>
    <row r="11" spans="1:74" ht="18.399999999999999" customHeight="1" x14ac:dyDescent="0.2">
      <c r="B11" s="18"/>
      <c r="E11" s="157" t="s">
        <v>250</v>
      </c>
      <c r="AK11" s="24" t="s">
        <v>21</v>
      </c>
      <c r="AN11" s="157"/>
      <c r="AR11" s="18"/>
      <c r="BS11" s="15" t="s">
        <v>6</v>
      </c>
    </row>
    <row r="12" spans="1:74" ht="6.95" customHeight="1" x14ac:dyDescent="0.2">
      <c r="B12" s="18"/>
      <c r="AN12" s="158"/>
      <c r="AR12" s="18"/>
      <c r="BS12" s="15" t="s">
        <v>6</v>
      </c>
    </row>
    <row r="13" spans="1:74" ht="12" customHeight="1" x14ac:dyDescent="0.2">
      <c r="B13" s="18"/>
      <c r="D13" s="24" t="s">
        <v>22</v>
      </c>
      <c r="AK13" s="24" t="s">
        <v>20</v>
      </c>
      <c r="AN13" s="157"/>
      <c r="AR13" s="18"/>
      <c r="BS13" s="15" t="s">
        <v>6</v>
      </c>
    </row>
    <row r="14" spans="1:74" ht="12.75" x14ac:dyDescent="0.2">
      <c r="B14" s="18"/>
      <c r="E14" s="157" t="s">
        <v>250</v>
      </c>
      <c r="AK14" s="24" t="s">
        <v>21</v>
      </c>
      <c r="AN14" s="157"/>
      <c r="AR14" s="18"/>
      <c r="BS14" s="15" t="s">
        <v>6</v>
      </c>
    </row>
    <row r="15" spans="1:74" ht="6.95" customHeight="1" x14ac:dyDescent="0.2">
      <c r="B15" s="18"/>
      <c r="AN15" s="158"/>
      <c r="AR15" s="18"/>
      <c r="BS15" s="15" t="s">
        <v>4</v>
      </c>
    </row>
    <row r="16" spans="1:74" ht="12" customHeight="1" x14ac:dyDescent="0.2">
      <c r="B16" s="18"/>
      <c r="D16" s="24" t="s">
        <v>23</v>
      </c>
      <c r="AK16" s="24" t="s">
        <v>20</v>
      </c>
      <c r="AN16" s="157"/>
      <c r="AR16" s="18"/>
      <c r="BS16" s="15" t="s">
        <v>4</v>
      </c>
    </row>
    <row r="17" spans="2:71" ht="18.399999999999999" customHeight="1" x14ac:dyDescent="0.2">
      <c r="B17" s="18"/>
      <c r="E17" s="157" t="s">
        <v>250</v>
      </c>
      <c r="AK17" s="24" t="s">
        <v>21</v>
      </c>
      <c r="AN17" s="157"/>
      <c r="AR17" s="18"/>
      <c r="BS17" s="15" t="s">
        <v>24</v>
      </c>
    </row>
    <row r="18" spans="2:71" ht="6.95" customHeight="1" x14ac:dyDescent="0.2">
      <c r="B18" s="18"/>
      <c r="AN18" s="158"/>
      <c r="AR18" s="18"/>
      <c r="BS18" s="15" t="s">
        <v>6</v>
      </c>
    </row>
    <row r="19" spans="2:71" ht="12" customHeight="1" x14ac:dyDescent="0.2">
      <c r="B19" s="18"/>
      <c r="D19" s="24" t="s">
        <v>25</v>
      </c>
      <c r="AK19" s="24" t="s">
        <v>20</v>
      </c>
      <c r="AN19" s="157"/>
      <c r="AR19" s="18"/>
      <c r="BS19" s="15" t="s">
        <v>6</v>
      </c>
    </row>
    <row r="20" spans="2:71" ht="18.399999999999999" customHeight="1" x14ac:dyDescent="0.2">
      <c r="B20" s="18"/>
      <c r="E20" s="157" t="s">
        <v>250</v>
      </c>
      <c r="AK20" s="24" t="s">
        <v>21</v>
      </c>
      <c r="AN20" s="157"/>
      <c r="AR20" s="18"/>
      <c r="BS20" s="15" t="s">
        <v>24</v>
      </c>
    </row>
    <row r="21" spans="2:71" ht="6.95" customHeight="1" x14ac:dyDescent="0.2">
      <c r="B21" s="18"/>
      <c r="AN21" s="158"/>
      <c r="AR21" s="18"/>
    </row>
    <row r="22" spans="2:71" ht="12" customHeight="1" x14ac:dyDescent="0.2">
      <c r="B22" s="18"/>
      <c r="D22" s="24" t="s">
        <v>26</v>
      </c>
      <c r="AN22" s="158"/>
      <c r="AR22" s="18"/>
    </row>
    <row r="23" spans="2:71" ht="16.5" customHeight="1" x14ac:dyDescent="0.2">
      <c r="B23" s="18"/>
      <c r="E23" s="166" t="s">
        <v>250</v>
      </c>
      <c r="F23" s="166"/>
      <c r="G23" s="166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6"/>
      <c r="S23" s="166"/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/>
      <c r="AH23" s="166"/>
      <c r="AI23" s="166"/>
      <c r="AJ23" s="166"/>
      <c r="AK23" s="166"/>
      <c r="AL23" s="166"/>
      <c r="AM23" s="166"/>
      <c r="AN23" s="166"/>
      <c r="AR23" s="18"/>
    </row>
    <row r="24" spans="2:71" ht="6.95" customHeight="1" x14ac:dyDescent="0.2">
      <c r="B24" s="18"/>
      <c r="AR24" s="18"/>
    </row>
    <row r="25" spans="2:71" ht="6.95" customHeight="1" x14ac:dyDescent="0.2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2:71" s="1" customFormat="1" ht="25.9" customHeight="1" x14ac:dyDescent="0.2">
      <c r="B26" s="27"/>
      <c r="D26" s="28" t="s">
        <v>27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67">
        <f>ROUND(AG94,2)</f>
        <v>0</v>
      </c>
      <c r="AL26" s="168"/>
      <c r="AM26" s="168"/>
      <c r="AN26" s="168"/>
      <c r="AO26" s="168"/>
      <c r="AR26" s="27"/>
    </row>
    <row r="27" spans="2:71" s="1" customFormat="1" ht="6.95" customHeight="1" x14ac:dyDescent="0.2">
      <c r="B27" s="27"/>
      <c r="AR27" s="27"/>
    </row>
    <row r="28" spans="2:71" s="1" customFormat="1" ht="12.75" x14ac:dyDescent="0.2">
      <c r="B28" s="27"/>
      <c r="L28" s="169" t="s">
        <v>28</v>
      </c>
      <c r="M28" s="169"/>
      <c r="N28" s="169"/>
      <c r="O28" s="169"/>
      <c r="P28" s="169"/>
      <c r="W28" s="169" t="s">
        <v>29</v>
      </c>
      <c r="X28" s="169"/>
      <c r="Y28" s="169"/>
      <c r="Z28" s="169"/>
      <c r="AA28" s="169"/>
      <c r="AB28" s="169"/>
      <c r="AC28" s="169"/>
      <c r="AD28" s="169"/>
      <c r="AE28" s="169"/>
      <c r="AK28" s="169" t="s">
        <v>30</v>
      </c>
      <c r="AL28" s="169"/>
      <c r="AM28" s="169"/>
      <c r="AN28" s="169"/>
      <c r="AO28" s="169"/>
      <c r="AR28" s="27"/>
    </row>
    <row r="29" spans="2:71" s="2" customFormat="1" ht="14.45" customHeight="1" x14ac:dyDescent="0.2">
      <c r="B29" s="31"/>
      <c r="D29" s="24" t="s">
        <v>31</v>
      </c>
      <c r="F29" s="24" t="s">
        <v>32</v>
      </c>
      <c r="L29" s="172">
        <v>0.21</v>
      </c>
      <c r="M29" s="171"/>
      <c r="N29" s="171"/>
      <c r="O29" s="171"/>
      <c r="P29" s="171"/>
      <c r="W29" s="170">
        <f>ROUND(AZ94, 2)</f>
        <v>0</v>
      </c>
      <c r="X29" s="171"/>
      <c r="Y29" s="171"/>
      <c r="Z29" s="171"/>
      <c r="AA29" s="171"/>
      <c r="AB29" s="171"/>
      <c r="AC29" s="171"/>
      <c r="AD29" s="171"/>
      <c r="AE29" s="171"/>
      <c r="AK29" s="170">
        <f>ROUND(AV94, 2)</f>
        <v>0</v>
      </c>
      <c r="AL29" s="171"/>
      <c r="AM29" s="171"/>
      <c r="AN29" s="171"/>
      <c r="AO29" s="171"/>
      <c r="AR29" s="31"/>
    </row>
    <row r="30" spans="2:71" s="2" customFormat="1" ht="14.45" customHeight="1" x14ac:dyDescent="0.2">
      <c r="B30" s="31"/>
      <c r="F30" s="24" t="s">
        <v>33</v>
      </c>
      <c r="L30" s="172">
        <v>0.12</v>
      </c>
      <c r="M30" s="171"/>
      <c r="N30" s="171"/>
      <c r="O30" s="171"/>
      <c r="P30" s="171"/>
      <c r="W30" s="170">
        <f>ROUND(BA94, 2)</f>
        <v>0</v>
      </c>
      <c r="X30" s="171"/>
      <c r="Y30" s="171"/>
      <c r="Z30" s="171"/>
      <c r="AA30" s="171"/>
      <c r="AB30" s="171"/>
      <c r="AC30" s="171"/>
      <c r="AD30" s="171"/>
      <c r="AE30" s="171"/>
      <c r="AK30" s="170">
        <f>ROUND(AW94, 2)</f>
        <v>0</v>
      </c>
      <c r="AL30" s="171"/>
      <c r="AM30" s="171"/>
      <c r="AN30" s="171"/>
      <c r="AO30" s="171"/>
      <c r="AR30" s="31"/>
    </row>
    <row r="31" spans="2:71" s="2" customFormat="1" ht="14.45" hidden="1" customHeight="1" x14ac:dyDescent="0.2">
      <c r="B31" s="31"/>
      <c r="F31" s="24" t="s">
        <v>34</v>
      </c>
      <c r="L31" s="172">
        <v>0.21</v>
      </c>
      <c r="M31" s="171"/>
      <c r="N31" s="171"/>
      <c r="O31" s="171"/>
      <c r="P31" s="171"/>
      <c r="W31" s="170">
        <f>ROUND(BB94, 2)</f>
        <v>0</v>
      </c>
      <c r="X31" s="171"/>
      <c r="Y31" s="171"/>
      <c r="Z31" s="171"/>
      <c r="AA31" s="171"/>
      <c r="AB31" s="171"/>
      <c r="AC31" s="171"/>
      <c r="AD31" s="171"/>
      <c r="AE31" s="171"/>
      <c r="AK31" s="170">
        <v>0</v>
      </c>
      <c r="AL31" s="171"/>
      <c r="AM31" s="171"/>
      <c r="AN31" s="171"/>
      <c r="AO31" s="171"/>
      <c r="AR31" s="31"/>
    </row>
    <row r="32" spans="2:71" s="2" customFormat="1" ht="14.45" hidden="1" customHeight="1" x14ac:dyDescent="0.2">
      <c r="B32" s="31"/>
      <c r="F32" s="24" t="s">
        <v>35</v>
      </c>
      <c r="L32" s="172">
        <v>0.12</v>
      </c>
      <c r="M32" s="171"/>
      <c r="N32" s="171"/>
      <c r="O32" s="171"/>
      <c r="P32" s="171"/>
      <c r="W32" s="170">
        <f>ROUND(BC94, 2)</f>
        <v>0</v>
      </c>
      <c r="X32" s="171"/>
      <c r="Y32" s="171"/>
      <c r="Z32" s="171"/>
      <c r="AA32" s="171"/>
      <c r="AB32" s="171"/>
      <c r="AC32" s="171"/>
      <c r="AD32" s="171"/>
      <c r="AE32" s="171"/>
      <c r="AK32" s="170">
        <v>0</v>
      </c>
      <c r="AL32" s="171"/>
      <c r="AM32" s="171"/>
      <c r="AN32" s="171"/>
      <c r="AO32" s="171"/>
      <c r="AR32" s="31"/>
    </row>
    <row r="33" spans="2:44" s="2" customFormat="1" ht="14.45" hidden="1" customHeight="1" x14ac:dyDescent="0.2">
      <c r="B33" s="31"/>
      <c r="F33" s="24" t="s">
        <v>36</v>
      </c>
      <c r="L33" s="172">
        <v>0</v>
      </c>
      <c r="M33" s="171"/>
      <c r="N33" s="171"/>
      <c r="O33" s="171"/>
      <c r="P33" s="171"/>
      <c r="W33" s="170">
        <f>ROUND(BD94, 2)</f>
        <v>0</v>
      </c>
      <c r="X33" s="171"/>
      <c r="Y33" s="171"/>
      <c r="Z33" s="171"/>
      <c r="AA33" s="171"/>
      <c r="AB33" s="171"/>
      <c r="AC33" s="171"/>
      <c r="AD33" s="171"/>
      <c r="AE33" s="171"/>
      <c r="AK33" s="170">
        <v>0</v>
      </c>
      <c r="AL33" s="171"/>
      <c r="AM33" s="171"/>
      <c r="AN33" s="171"/>
      <c r="AO33" s="171"/>
      <c r="AR33" s="31"/>
    </row>
    <row r="34" spans="2:44" s="1" customFormat="1" ht="6.95" customHeight="1" x14ac:dyDescent="0.2">
      <c r="B34" s="27"/>
      <c r="AR34" s="27"/>
    </row>
    <row r="35" spans="2:44" s="1" customFormat="1" ht="25.9" customHeight="1" x14ac:dyDescent="0.2">
      <c r="B35" s="27"/>
      <c r="C35" s="32"/>
      <c r="D35" s="33" t="s">
        <v>37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38</v>
      </c>
      <c r="U35" s="34"/>
      <c r="V35" s="34"/>
      <c r="W35" s="34"/>
      <c r="X35" s="192" t="s">
        <v>39</v>
      </c>
      <c r="Y35" s="193"/>
      <c r="Z35" s="193"/>
      <c r="AA35" s="193"/>
      <c r="AB35" s="193"/>
      <c r="AC35" s="34"/>
      <c r="AD35" s="34"/>
      <c r="AE35" s="34"/>
      <c r="AF35" s="34"/>
      <c r="AG35" s="34"/>
      <c r="AH35" s="34"/>
      <c r="AI35" s="34"/>
      <c r="AJ35" s="34"/>
      <c r="AK35" s="194">
        <f>SUM(AK26:AK33)</f>
        <v>0</v>
      </c>
      <c r="AL35" s="193"/>
      <c r="AM35" s="193"/>
      <c r="AN35" s="193"/>
      <c r="AO35" s="195"/>
      <c r="AP35" s="32"/>
      <c r="AQ35" s="32"/>
      <c r="AR35" s="27"/>
    </row>
    <row r="36" spans="2:44" s="1" customFormat="1" ht="6.95" customHeight="1" x14ac:dyDescent="0.2">
      <c r="B36" s="27"/>
      <c r="AR36" s="27"/>
    </row>
    <row r="37" spans="2:44" s="1" customFormat="1" ht="14.45" customHeight="1" x14ac:dyDescent="0.2">
      <c r="B37" s="27"/>
      <c r="AR37" s="27"/>
    </row>
    <row r="38" spans="2:44" ht="14.45" customHeight="1" x14ac:dyDescent="0.2">
      <c r="B38" s="18"/>
      <c r="AR38" s="18"/>
    </row>
    <row r="39" spans="2:44" ht="14.45" customHeight="1" x14ac:dyDescent="0.2">
      <c r="B39" s="18"/>
      <c r="AR39" s="18"/>
    </row>
    <row r="40" spans="2:44" ht="14.45" customHeight="1" x14ac:dyDescent="0.2">
      <c r="B40" s="18"/>
      <c r="AR40" s="18"/>
    </row>
    <row r="41" spans="2:44" ht="14.45" customHeight="1" x14ac:dyDescent="0.2">
      <c r="B41" s="18"/>
      <c r="AR41" s="18"/>
    </row>
    <row r="42" spans="2:44" ht="14.45" customHeight="1" x14ac:dyDescent="0.2">
      <c r="B42" s="18"/>
      <c r="AR42" s="18"/>
    </row>
    <row r="43" spans="2:44" ht="14.45" customHeight="1" x14ac:dyDescent="0.2">
      <c r="B43" s="18"/>
      <c r="AR43" s="18"/>
    </row>
    <row r="44" spans="2:44" ht="14.45" customHeight="1" x14ac:dyDescent="0.2">
      <c r="B44" s="18"/>
      <c r="AR44" s="18"/>
    </row>
    <row r="45" spans="2:44" ht="14.45" customHeight="1" x14ac:dyDescent="0.2">
      <c r="B45" s="18"/>
      <c r="AR45" s="18"/>
    </row>
    <row r="46" spans="2:44" ht="14.45" customHeight="1" x14ac:dyDescent="0.2">
      <c r="B46" s="18"/>
      <c r="AR46" s="18"/>
    </row>
    <row r="47" spans="2:44" ht="14.45" customHeight="1" x14ac:dyDescent="0.2">
      <c r="B47" s="18"/>
      <c r="AR47" s="18"/>
    </row>
    <row r="48" spans="2:44" ht="14.45" customHeight="1" x14ac:dyDescent="0.2">
      <c r="B48" s="18"/>
      <c r="AR48" s="18"/>
    </row>
    <row r="49" spans="2:44" s="1" customFormat="1" ht="14.45" customHeight="1" x14ac:dyDescent="0.2">
      <c r="B49" s="27"/>
      <c r="D49" s="36" t="s">
        <v>40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41</v>
      </c>
      <c r="AI49" s="37"/>
      <c r="AJ49" s="37"/>
      <c r="AK49" s="37"/>
      <c r="AL49" s="37"/>
      <c r="AM49" s="37"/>
      <c r="AN49" s="37"/>
      <c r="AO49" s="37"/>
      <c r="AR49" s="27"/>
    </row>
    <row r="50" spans="2:44" x14ac:dyDescent="0.2">
      <c r="B50" s="18"/>
      <c r="D50" s="158"/>
      <c r="E50" s="158"/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58"/>
      <c r="Z50" s="158"/>
      <c r="AA50" s="158"/>
      <c r="AB50" s="158"/>
      <c r="AC50" s="158"/>
      <c r="AD50" s="158"/>
      <c r="AE50" s="158"/>
      <c r="AF50" s="158"/>
      <c r="AG50" s="158"/>
      <c r="AH50" s="158"/>
      <c r="AI50" s="158"/>
      <c r="AJ50" s="158"/>
      <c r="AK50" s="158"/>
      <c r="AL50" s="158"/>
      <c r="AM50" s="158"/>
      <c r="AN50" s="158"/>
      <c r="AO50" s="158"/>
      <c r="AR50" s="18"/>
    </row>
    <row r="51" spans="2:44" x14ac:dyDescent="0.2">
      <c r="B51" s="18"/>
      <c r="D51" s="158"/>
      <c r="E51" s="158"/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58"/>
      <c r="Z51" s="158"/>
      <c r="AA51" s="158"/>
      <c r="AB51" s="158"/>
      <c r="AC51" s="158"/>
      <c r="AD51" s="158"/>
      <c r="AE51" s="158"/>
      <c r="AF51" s="158"/>
      <c r="AG51" s="158"/>
      <c r="AH51" s="158"/>
      <c r="AI51" s="158"/>
      <c r="AJ51" s="158"/>
      <c r="AK51" s="158"/>
      <c r="AL51" s="158"/>
      <c r="AM51" s="158"/>
      <c r="AN51" s="158"/>
      <c r="AO51" s="158"/>
      <c r="AR51" s="18"/>
    </row>
    <row r="52" spans="2:44" x14ac:dyDescent="0.2">
      <c r="B52" s="18"/>
      <c r="D52" s="158"/>
      <c r="E52" s="158"/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58"/>
      <c r="Z52" s="158"/>
      <c r="AA52" s="158"/>
      <c r="AB52" s="158"/>
      <c r="AC52" s="158"/>
      <c r="AD52" s="158"/>
      <c r="AE52" s="158"/>
      <c r="AF52" s="158"/>
      <c r="AG52" s="158"/>
      <c r="AH52" s="158"/>
      <c r="AI52" s="158"/>
      <c r="AJ52" s="158"/>
      <c r="AK52" s="158"/>
      <c r="AL52" s="158"/>
      <c r="AM52" s="158"/>
      <c r="AN52" s="158"/>
      <c r="AO52" s="158"/>
      <c r="AR52" s="18"/>
    </row>
    <row r="53" spans="2:44" x14ac:dyDescent="0.2">
      <c r="B53" s="18"/>
      <c r="D53" s="158"/>
      <c r="E53" s="158"/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58"/>
      <c r="Z53" s="158"/>
      <c r="AA53" s="158"/>
      <c r="AB53" s="158"/>
      <c r="AC53" s="158"/>
      <c r="AD53" s="158"/>
      <c r="AE53" s="158"/>
      <c r="AF53" s="158"/>
      <c r="AG53" s="158"/>
      <c r="AH53" s="158"/>
      <c r="AI53" s="158"/>
      <c r="AJ53" s="158"/>
      <c r="AK53" s="158"/>
      <c r="AL53" s="158"/>
      <c r="AM53" s="158"/>
      <c r="AN53" s="158"/>
      <c r="AO53" s="158"/>
      <c r="AR53" s="18"/>
    </row>
    <row r="54" spans="2:44" x14ac:dyDescent="0.2">
      <c r="B54" s="18"/>
      <c r="D54" s="158"/>
      <c r="E54" s="158"/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58"/>
      <c r="Z54" s="158"/>
      <c r="AA54" s="158"/>
      <c r="AB54" s="158"/>
      <c r="AC54" s="158"/>
      <c r="AD54" s="158"/>
      <c r="AE54" s="158"/>
      <c r="AF54" s="158"/>
      <c r="AG54" s="158"/>
      <c r="AH54" s="158"/>
      <c r="AI54" s="158"/>
      <c r="AJ54" s="158"/>
      <c r="AK54" s="158"/>
      <c r="AL54" s="158"/>
      <c r="AM54" s="158"/>
      <c r="AN54" s="158"/>
      <c r="AO54" s="158"/>
      <c r="AR54" s="18"/>
    </row>
    <row r="55" spans="2:44" x14ac:dyDescent="0.2">
      <c r="B55" s="18"/>
      <c r="D55" s="158"/>
      <c r="E55" s="158"/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58"/>
      <c r="Z55" s="158"/>
      <c r="AA55" s="158"/>
      <c r="AB55" s="158"/>
      <c r="AC55" s="158"/>
      <c r="AD55" s="158"/>
      <c r="AE55" s="158"/>
      <c r="AF55" s="158"/>
      <c r="AG55" s="158"/>
      <c r="AH55" s="158"/>
      <c r="AI55" s="158"/>
      <c r="AJ55" s="158"/>
      <c r="AK55" s="158"/>
      <c r="AL55" s="158"/>
      <c r="AM55" s="158"/>
      <c r="AN55" s="158"/>
      <c r="AO55" s="158"/>
      <c r="AR55" s="18"/>
    </row>
    <row r="56" spans="2:44" x14ac:dyDescent="0.2">
      <c r="B56" s="18"/>
      <c r="D56" s="158"/>
      <c r="E56" s="158"/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58"/>
      <c r="Z56" s="158"/>
      <c r="AA56" s="158"/>
      <c r="AB56" s="158"/>
      <c r="AC56" s="158"/>
      <c r="AD56" s="158"/>
      <c r="AE56" s="158"/>
      <c r="AF56" s="158"/>
      <c r="AG56" s="158"/>
      <c r="AH56" s="158"/>
      <c r="AI56" s="158"/>
      <c r="AJ56" s="158"/>
      <c r="AK56" s="158"/>
      <c r="AL56" s="158"/>
      <c r="AM56" s="158"/>
      <c r="AN56" s="158"/>
      <c r="AO56" s="158"/>
      <c r="AR56" s="18"/>
    </row>
    <row r="57" spans="2:44" x14ac:dyDescent="0.2">
      <c r="B57" s="18"/>
      <c r="D57" s="158"/>
      <c r="E57" s="158"/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58"/>
      <c r="Z57" s="158"/>
      <c r="AA57" s="158"/>
      <c r="AB57" s="158"/>
      <c r="AC57" s="158"/>
      <c r="AD57" s="158"/>
      <c r="AE57" s="158"/>
      <c r="AF57" s="158"/>
      <c r="AG57" s="158"/>
      <c r="AH57" s="158"/>
      <c r="AI57" s="158"/>
      <c r="AJ57" s="158"/>
      <c r="AK57" s="158"/>
      <c r="AL57" s="158"/>
      <c r="AM57" s="158"/>
      <c r="AN57" s="158"/>
      <c r="AO57" s="158"/>
      <c r="AR57" s="18"/>
    </row>
    <row r="58" spans="2:44" x14ac:dyDescent="0.2">
      <c r="B58" s="18"/>
      <c r="D58" s="158"/>
      <c r="E58" s="158"/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58"/>
      <c r="Z58" s="158"/>
      <c r="AA58" s="158"/>
      <c r="AB58" s="158"/>
      <c r="AC58" s="158"/>
      <c r="AD58" s="158"/>
      <c r="AE58" s="158"/>
      <c r="AF58" s="158"/>
      <c r="AG58" s="158"/>
      <c r="AH58" s="158"/>
      <c r="AI58" s="158"/>
      <c r="AJ58" s="158"/>
      <c r="AK58" s="158"/>
      <c r="AL58" s="158"/>
      <c r="AM58" s="158"/>
      <c r="AN58" s="158"/>
      <c r="AO58" s="158"/>
      <c r="AR58" s="18"/>
    </row>
    <row r="59" spans="2:44" x14ac:dyDescent="0.2">
      <c r="B59" s="18"/>
      <c r="AR59" s="18"/>
    </row>
    <row r="60" spans="2:44" s="1" customFormat="1" ht="12.75" x14ac:dyDescent="0.2">
      <c r="B60" s="27"/>
      <c r="D60" s="38" t="s">
        <v>42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43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42</v>
      </c>
      <c r="AI60" s="29"/>
      <c r="AJ60" s="29"/>
      <c r="AK60" s="29"/>
      <c r="AL60" s="29"/>
      <c r="AM60" s="38" t="s">
        <v>43</v>
      </c>
      <c r="AN60" s="29"/>
      <c r="AO60" s="29"/>
      <c r="AR60" s="27"/>
    </row>
    <row r="61" spans="2:44" x14ac:dyDescent="0.2">
      <c r="B61" s="18"/>
      <c r="AR61" s="18"/>
    </row>
    <row r="62" spans="2:44" x14ac:dyDescent="0.2">
      <c r="B62" s="18"/>
      <c r="AR62" s="18"/>
    </row>
    <row r="63" spans="2:44" x14ac:dyDescent="0.2">
      <c r="B63" s="18"/>
      <c r="AR63" s="18"/>
    </row>
    <row r="64" spans="2:44" s="1" customFormat="1" ht="12.75" x14ac:dyDescent="0.2">
      <c r="B64" s="27"/>
      <c r="D64" s="36" t="s">
        <v>44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45</v>
      </c>
      <c r="AI64" s="37"/>
      <c r="AJ64" s="37"/>
      <c r="AK64" s="37"/>
      <c r="AL64" s="37"/>
      <c r="AM64" s="37"/>
      <c r="AN64" s="37"/>
      <c r="AO64" s="37"/>
      <c r="AR64" s="27"/>
    </row>
    <row r="65" spans="2:44" x14ac:dyDescent="0.2">
      <c r="B65" s="18"/>
      <c r="D65" s="158"/>
      <c r="E65" s="158"/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58"/>
      <c r="Z65" s="158"/>
      <c r="AA65" s="158"/>
      <c r="AB65" s="158"/>
      <c r="AC65" s="158"/>
      <c r="AD65" s="158"/>
      <c r="AE65" s="158"/>
      <c r="AF65" s="158"/>
      <c r="AG65" s="158"/>
      <c r="AH65" s="158"/>
      <c r="AI65" s="158"/>
      <c r="AJ65" s="158"/>
      <c r="AK65" s="158"/>
      <c r="AL65" s="158"/>
      <c r="AM65" s="158"/>
      <c r="AN65" s="158"/>
      <c r="AO65" s="158"/>
      <c r="AR65" s="18"/>
    </row>
    <row r="66" spans="2:44" x14ac:dyDescent="0.2">
      <c r="B66" s="18"/>
      <c r="D66" s="158"/>
      <c r="E66" s="158"/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58"/>
      <c r="Z66" s="158"/>
      <c r="AA66" s="158"/>
      <c r="AB66" s="158"/>
      <c r="AC66" s="158"/>
      <c r="AD66" s="158"/>
      <c r="AE66" s="158"/>
      <c r="AF66" s="158"/>
      <c r="AG66" s="158"/>
      <c r="AH66" s="158"/>
      <c r="AI66" s="158"/>
      <c r="AJ66" s="158"/>
      <c r="AK66" s="158"/>
      <c r="AL66" s="158"/>
      <c r="AM66" s="158"/>
      <c r="AN66" s="158"/>
      <c r="AO66" s="158"/>
      <c r="AR66" s="18"/>
    </row>
    <row r="67" spans="2:44" x14ac:dyDescent="0.2">
      <c r="B67" s="18"/>
      <c r="D67" s="158"/>
      <c r="E67" s="158"/>
      <c r="F67" s="158"/>
      <c r="G67" s="158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58"/>
      <c r="Z67" s="158"/>
      <c r="AA67" s="158"/>
      <c r="AB67" s="158"/>
      <c r="AC67" s="158"/>
      <c r="AD67" s="158"/>
      <c r="AE67" s="158"/>
      <c r="AF67" s="158"/>
      <c r="AG67" s="158"/>
      <c r="AH67" s="158"/>
      <c r="AI67" s="158"/>
      <c r="AJ67" s="158"/>
      <c r="AK67" s="158"/>
      <c r="AL67" s="158"/>
      <c r="AM67" s="158"/>
      <c r="AN67" s="158"/>
      <c r="AO67" s="158"/>
      <c r="AR67" s="18"/>
    </row>
    <row r="68" spans="2:44" x14ac:dyDescent="0.2">
      <c r="B68" s="18"/>
      <c r="D68" s="158"/>
      <c r="E68" s="158"/>
      <c r="F68" s="158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58"/>
      <c r="Z68" s="158"/>
      <c r="AA68" s="158"/>
      <c r="AB68" s="158"/>
      <c r="AC68" s="158"/>
      <c r="AD68" s="158"/>
      <c r="AE68" s="158"/>
      <c r="AF68" s="158"/>
      <c r="AG68" s="158"/>
      <c r="AH68" s="158"/>
      <c r="AI68" s="158"/>
      <c r="AJ68" s="158"/>
      <c r="AK68" s="158"/>
      <c r="AL68" s="158"/>
      <c r="AM68" s="158"/>
      <c r="AN68" s="158"/>
      <c r="AO68" s="158"/>
      <c r="AR68" s="18"/>
    </row>
    <row r="69" spans="2:44" x14ac:dyDescent="0.2">
      <c r="B69" s="18"/>
      <c r="D69" s="158"/>
      <c r="E69" s="158"/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58"/>
      <c r="Z69" s="158"/>
      <c r="AA69" s="158"/>
      <c r="AB69" s="158"/>
      <c r="AC69" s="158"/>
      <c r="AD69" s="158"/>
      <c r="AE69" s="158"/>
      <c r="AF69" s="158"/>
      <c r="AG69" s="158"/>
      <c r="AH69" s="158"/>
      <c r="AI69" s="158"/>
      <c r="AJ69" s="158"/>
      <c r="AK69" s="158"/>
      <c r="AL69" s="158"/>
      <c r="AM69" s="158"/>
      <c r="AN69" s="158"/>
      <c r="AO69" s="158"/>
      <c r="AR69" s="18"/>
    </row>
    <row r="70" spans="2:44" x14ac:dyDescent="0.2">
      <c r="B70" s="18"/>
      <c r="D70" s="158"/>
      <c r="E70" s="158"/>
      <c r="F70" s="158"/>
      <c r="G70" s="158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58"/>
      <c r="Z70" s="158"/>
      <c r="AA70" s="158"/>
      <c r="AB70" s="158"/>
      <c r="AC70" s="158"/>
      <c r="AD70" s="158"/>
      <c r="AE70" s="158"/>
      <c r="AF70" s="158"/>
      <c r="AG70" s="158"/>
      <c r="AH70" s="158"/>
      <c r="AI70" s="158"/>
      <c r="AJ70" s="158"/>
      <c r="AK70" s="158"/>
      <c r="AL70" s="158"/>
      <c r="AM70" s="158"/>
      <c r="AN70" s="158"/>
      <c r="AO70" s="158"/>
      <c r="AR70" s="18"/>
    </row>
    <row r="71" spans="2:44" x14ac:dyDescent="0.2">
      <c r="B71" s="18"/>
      <c r="D71" s="158"/>
      <c r="E71" s="158"/>
      <c r="F71" s="158"/>
      <c r="G71" s="158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58"/>
      <c r="Z71" s="158"/>
      <c r="AA71" s="158"/>
      <c r="AB71" s="158"/>
      <c r="AC71" s="158"/>
      <c r="AD71" s="158"/>
      <c r="AE71" s="158"/>
      <c r="AF71" s="158"/>
      <c r="AG71" s="158"/>
      <c r="AH71" s="158"/>
      <c r="AI71" s="158"/>
      <c r="AJ71" s="158"/>
      <c r="AK71" s="158"/>
      <c r="AL71" s="158"/>
      <c r="AM71" s="158"/>
      <c r="AN71" s="158"/>
      <c r="AO71" s="158"/>
      <c r="AR71" s="18"/>
    </row>
    <row r="72" spans="2:44" x14ac:dyDescent="0.2">
      <c r="B72" s="18"/>
      <c r="D72" s="158"/>
      <c r="E72" s="158"/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58"/>
      <c r="Z72" s="158"/>
      <c r="AA72" s="158"/>
      <c r="AB72" s="158"/>
      <c r="AC72" s="158"/>
      <c r="AD72" s="158"/>
      <c r="AE72" s="158"/>
      <c r="AF72" s="158"/>
      <c r="AG72" s="158"/>
      <c r="AH72" s="158"/>
      <c r="AI72" s="158"/>
      <c r="AJ72" s="158"/>
      <c r="AK72" s="158"/>
      <c r="AL72" s="158"/>
      <c r="AM72" s="158"/>
      <c r="AN72" s="158"/>
      <c r="AO72" s="158"/>
      <c r="AR72" s="18"/>
    </row>
    <row r="73" spans="2:44" x14ac:dyDescent="0.2">
      <c r="B73" s="18"/>
      <c r="D73" s="158"/>
      <c r="E73" s="158"/>
      <c r="F73" s="158"/>
      <c r="G73" s="158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58"/>
      <c r="Y73" s="158"/>
      <c r="Z73" s="158"/>
      <c r="AA73" s="158"/>
      <c r="AB73" s="158"/>
      <c r="AC73" s="158"/>
      <c r="AD73" s="158"/>
      <c r="AE73" s="158"/>
      <c r="AF73" s="158"/>
      <c r="AG73" s="158"/>
      <c r="AH73" s="158"/>
      <c r="AI73" s="158"/>
      <c r="AJ73" s="158"/>
      <c r="AK73" s="158"/>
      <c r="AL73" s="158"/>
      <c r="AM73" s="158"/>
      <c r="AN73" s="158"/>
      <c r="AO73" s="158"/>
      <c r="AR73" s="18"/>
    </row>
    <row r="74" spans="2:44" x14ac:dyDescent="0.2">
      <c r="B74" s="18"/>
      <c r="D74" s="158"/>
      <c r="E74" s="158"/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58"/>
      <c r="Z74" s="158"/>
      <c r="AA74" s="158"/>
      <c r="AB74" s="158"/>
      <c r="AC74" s="158"/>
      <c r="AD74" s="158"/>
      <c r="AE74" s="158"/>
      <c r="AF74" s="158"/>
      <c r="AG74" s="158"/>
      <c r="AH74" s="158"/>
      <c r="AI74" s="158"/>
      <c r="AJ74" s="158"/>
      <c r="AK74" s="158"/>
      <c r="AL74" s="158"/>
      <c r="AM74" s="158"/>
      <c r="AN74" s="158"/>
      <c r="AO74" s="158"/>
      <c r="AR74" s="18"/>
    </row>
    <row r="75" spans="2:44" s="1" customFormat="1" ht="12.75" x14ac:dyDescent="0.2">
      <c r="B75" s="27"/>
      <c r="D75" s="38" t="s">
        <v>42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43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42</v>
      </c>
      <c r="AI75" s="29"/>
      <c r="AJ75" s="29"/>
      <c r="AK75" s="29"/>
      <c r="AL75" s="29"/>
      <c r="AM75" s="38" t="s">
        <v>43</v>
      </c>
      <c r="AN75" s="29"/>
      <c r="AO75" s="29"/>
      <c r="AR75" s="27"/>
    </row>
    <row r="76" spans="2:44" s="1" customFormat="1" x14ac:dyDescent="0.2">
      <c r="B76" s="27"/>
      <c r="AR76" s="27"/>
    </row>
    <row r="77" spans="2:44" s="1" customFormat="1" ht="6.9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1" s="1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1" s="1" customFormat="1" ht="24.95" customHeight="1" x14ac:dyDescent="0.2">
      <c r="B82" s="27"/>
      <c r="C82" s="19" t="s">
        <v>46</v>
      </c>
      <c r="AR82" s="27"/>
    </row>
    <row r="83" spans="1:91" s="1" customFormat="1" ht="6.95" customHeight="1" x14ac:dyDescent="0.2">
      <c r="B83" s="27"/>
      <c r="AR83" s="27"/>
    </row>
    <row r="84" spans="1:91" s="3" customFormat="1" ht="12" customHeight="1" x14ac:dyDescent="0.2">
      <c r="B84" s="43"/>
      <c r="C84" s="24" t="s">
        <v>12</v>
      </c>
      <c r="L84" s="3">
        <f>K5</f>
        <v>0</v>
      </c>
      <c r="AR84" s="43"/>
    </row>
    <row r="85" spans="1:91" s="4" customFormat="1" ht="36.950000000000003" customHeight="1" x14ac:dyDescent="0.2">
      <c r="B85" s="44"/>
      <c r="C85" s="45" t="s">
        <v>13</v>
      </c>
      <c r="L85" s="183" t="str">
        <f>K6</f>
        <v>Oprava oplocení - SOŠ a SOU Kladno</v>
      </c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184"/>
      <c r="AH85" s="184"/>
      <c r="AI85" s="184"/>
      <c r="AJ85" s="184"/>
      <c r="AK85" s="184"/>
      <c r="AL85" s="184"/>
      <c r="AM85" s="184"/>
      <c r="AN85" s="184"/>
      <c r="AO85" s="184"/>
      <c r="AR85" s="44"/>
    </row>
    <row r="86" spans="1:91" s="1" customFormat="1" ht="6.95" customHeight="1" x14ac:dyDescent="0.2">
      <c r="B86" s="27"/>
      <c r="AR86" s="27"/>
    </row>
    <row r="87" spans="1:91" s="1" customFormat="1" ht="12" customHeight="1" x14ac:dyDescent="0.2">
      <c r="B87" s="27"/>
      <c r="C87" s="24" t="s">
        <v>16</v>
      </c>
      <c r="L87" s="46" t="str">
        <f>IF(K8="","",K8)</f>
        <v>_</v>
      </c>
      <c r="AI87" s="24" t="s">
        <v>17</v>
      </c>
      <c r="AM87" s="185" t="str">
        <f>IF(AN8= "","",AN8)</f>
        <v>12. 8. 2024</v>
      </c>
      <c r="AN87" s="185"/>
      <c r="AR87" s="27"/>
    </row>
    <row r="88" spans="1:91" s="1" customFormat="1" ht="6.95" customHeight="1" x14ac:dyDescent="0.2">
      <c r="B88" s="27"/>
      <c r="AR88" s="27"/>
    </row>
    <row r="89" spans="1:91" s="1" customFormat="1" ht="15.2" customHeight="1" x14ac:dyDescent="0.2">
      <c r="B89" s="27"/>
      <c r="C89" s="24" t="s">
        <v>19</v>
      </c>
      <c r="L89" s="3" t="str">
        <f>IF(E11= "","",E11)</f>
        <v>_</v>
      </c>
      <c r="AI89" s="24" t="s">
        <v>23</v>
      </c>
      <c r="AM89" s="186" t="str">
        <f>IF(E17="","",E17)</f>
        <v>_</v>
      </c>
      <c r="AN89" s="187"/>
      <c r="AO89" s="187"/>
      <c r="AP89" s="187"/>
      <c r="AR89" s="27"/>
      <c r="AS89" s="188" t="s">
        <v>47</v>
      </c>
      <c r="AT89" s="189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2" customHeight="1" x14ac:dyDescent="0.2">
      <c r="B90" s="27"/>
      <c r="C90" s="24" t="s">
        <v>22</v>
      </c>
      <c r="L90" s="3" t="str">
        <f>IF(E14="","",E14)</f>
        <v>_</v>
      </c>
      <c r="AI90" s="24" t="s">
        <v>25</v>
      </c>
      <c r="AM90" s="186" t="str">
        <f>IF(E20="","",E20)</f>
        <v>_</v>
      </c>
      <c r="AN90" s="187"/>
      <c r="AO90" s="187"/>
      <c r="AP90" s="187"/>
      <c r="AR90" s="27"/>
      <c r="AS90" s="190"/>
      <c r="AT90" s="191"/>
      <c r="BD90" s="51"/>
    </row>
    <row r="91" spans="1:91" s="1" customFormat="1" ht="10.9" customHeight="1" x14ac:dyDescent="0.2">
      <c r="B91" s="27"/>
      <c r="AR91" s="27"/>
      <c r="AS91" s="190"/>
      <c r="AT91" s="191"/>
      <c r="BD91" s="51"/>
    </row>
    <row r="92" spans="1:91" s="1" customFormat="1" ht="29.25" customHeight="1" x14ac:dyDescent="0.2">
      <c r="B92" s="27"/>
      <c r="C92" s="178" t="s">
        <v>48</v>
      </c>
      <c r="D92" s="179"/>
      <c r="E92" s="179"/>
      <c r="F92" s="179"/>
      <c r="G92" s="179"/>
      <c r="H92" s="52"/>
      <c r="I92" s="180" t="s">
        <v>49</v>
      </c>
      <c r="J92" s="179"/>
      <c r="K92" s="179"/>
      <c r="L92" s="179"/>
      <c r="M92" s="179"/>
      <c r="N92" s="179"/>
      <c r="O92" s="179"/>
      <c r="P92" s="179"/>
      <c r="Q92" s="179"/>
      <c r="R92" s="179"/>
      <c r="S92" s="179"/>
      <c r="T92" s="179"/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  <c r="AF92" s="179"/>
      <c r="AG92" s="181" t="s">
        <v>50</v>
      </c>
      <c r="AH92" s="179"/>
      <c r="AI92" s="179"/>
      <c r="AJ92" s="179"/>
      <c r="AK92" s="179"/>
      <c r="AL92" s="179"/>
      <c r="AM92" s="179"/>
      <c r="AN92" s="180" t="s">
        <v>51</v>
      </c>
      <c r="AO92" s="179"/>
      <c r="AP92" s="182"/>
      <c r="AQ92" s="53" t="s">
        <v>52</v>
      </c>
      <c r="AR92" s="27"/>
      <c r="AS92" s="54" t="s">
        <v>53</v>
      </c>
      <c r="AT92" s="55" t="s">
        <v>54</v>
      </c>
      <c r="AU92" s="55" t="s">
        <v>55</v>
      </c>
      <c r="AV92" s="55" t="s">
        <v>56</v>
      </c>
      <c r="AW92" s="55" t="s">
        <v>57</v>
      </c>
      <c r="AX92" s="55" t="s">
        <v>58</v>
      </c>
      <c r="AY92" s="55" t="s">
        <v>59</v>
      </c>
      <c r="AZ92" s="55" t="s">
        <v>60</v>
      </c>
      <c r="BA92" s="55" t="s">
        <v>61</v>
      </c>
      <c r="BB92" s="55" t="s">
        <v>62</v>
      </c>
      <c r="BC92" s="55" t="s">
        <v>63</v>
      </c>
      <c r="BD92" s="56" t="s">
        <v>64</v>
      </c>
    </row>
    <row r="93" spans="1:91" s="1" customFormat="1" ht="10.9" customHeight="1" x14ac:dyDescent="0.2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450000000000003" customHeight="1" x14ac:dyDescent="0.2">
      <c r="B94" s="58"/>
      <c r="C94" s="59" t="s">
        <v>65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76">
        <f>ROUND(AG95,2)</f>
        <v>0</v>
      </c>
      <c r="AH94" s="176"/>
      <c r="AI94" s="176"/>
      <c r="AJ94" s="176"/>
      <c r="AK94" s="176"/>
      <c r="AL94" s="176"/>
      <c r="AM94" s="176"/>
      <c r="AN94" s="177">
        <f>SUM(AG94,AT94)</f>
        <v>0</v>
      </c>
      <c r="AO94" s="177"/>
      <c r="AP94" s="177"/>
      <c r="AQ94" s="62" t="s">
        <v>1</v>
      </c>
      <c r="AR94" s="58"/>
      <c r="AS94" s="63">
        <f>ROUND(AS95,2)</f>
        <v>0</v>
      </c>
      <c r="AT94" s="64">
        <f>ROUND(SUM(AV94:AW94),2)</f>
        <v>0</v>
      </c>
      <c r="AU94" s="65">
        <f>ROUND(AU95,5)</f>
        <v>11428.13875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66</v>
      </c>
      <c r="BT94" s="67" t="s">
        <v>67</v>
      </c>
      <c r="BU94" s="68" t="s">
        <v>68</v>
      </c>
      <c r="BV94" s="67" t="s">
        <v>69</v>
      </c>
      <c r="BW94" s="67" t="s">
        <v>5</v>
      </c>
      <c r="BX94" s="67" t="s">
        <v>70</v>
      </c>
      <c r="CL94" s="67" t="s">
        <v>1</v>
      </c>
    </row>
    <row r="95" spans="1:91" s="6" customFormat="1" ht="24.75" customHeight="1" x14ac:dyDescent="0.2">
      <c r="A95" s="69" t="s">
        <v>71</v>
      </c>
      <c r="B95" s="70"/>
      <c r="C95" s="71"/>
      <c r="D95" s="175" t="s">
        <v>72</v>
      </c>
      <c r="E95" s="175"/>
      <c r="F95" s="175"/>
      <c r="G95" s="175"/>
      <c r="H95" s="175"/>
      <c r="I95" s="72"/>
      <c r="J95" s="175" t="s">
        <v>249</v>
      </c>
      <c r="K95" s="175"/>
      <c r="L95" s="175"/>
      <c r="M95" s="175"/>
      <c r="N95" s="175"/>
      <c r="O95" s="175"/>
      <c r="P95" s="175"/>
      <c r="Q95" s="175"/>
      <c r="R95" s="175"/>
      <c r="S95" s="175"/>
      <c r="T95" s="175"/>
      <c r="U95" s="175"/>
      <c r="V95" s="175"/>
      <c r="W95" s="175"/>
      <c r="X95" s="175"/>
      <c r="Y95" s="175"/>
      <c r="Z95" s="175"/>
      <c r="AA95" s="175"/>
      <c r="AB95" s="175"/>
      <c r="AC95" s="175"/>
      <c r="AD95" s="175"/>
      <c r="AE95" s="175"/>
      <c r="AF95" s="175"/>
      <c r="AG95" s="173">
        <f>'2024-04-24 - Oplocení - S...'!J30</f>
        <v>0</v>
      </c>
      <c r="AH95" s="174"/>
      <c r="AI95" s="174"/>
      <c r="AJ95" s="174"/>
      <c r="AK95" s="174"/>
      <c r="AL95" s="174"/>
      <c r="AM95" s="174"/>
      <c r="AN95" s="173">
        <f>SUM(AG95,AT95)</f>
        <v>0</v>
      </c>
      <c r="AO95" s="174"/>
      <c r="AP95" s="174"/>
      <c r="AQ95" s="73" t="s">
        <v>73</v>
      </c>
      <c r="AR95" s="70"/>
      <c r="AS95" s="74">
        <v>0</v>
      </c>
      <c r="AT95" s="75">
        <f>ROUND(SUM(AV95:AW95),2)</f>
        <v>0</v>
      </c>
      <c r="AU95" s="76">
        <f>'2024-04-24 - Oplocení - S...'!P125</f>
        <v>11428.13875</v>
      </c>
      <c r="AV95" s="75">
        <f>'2024-04-24 - Oplocení - S...'!J33</f>
        <v>0</v>
      </c>
      <c r="AW95" s="75">
        <f>'2024-04-24 - Oplocení - S...'!J34</f>
        <v>0</v>
      </c>
      <c r="AX95" s="75">
        <f>'2024-04-24 - Oplocení - S...'!J35</f>
        <v>0</v>
      </c>
      <c r="AY95" s="75">
        <f>'2024-04-24 - Oplocení - S...'!J36</f>
        <v>0</v>
      </c>
      <c r="AZ95" s="75">
        <f>'2024-04-24 - Oplocení - S...'!F33</f>
        <v>0</v>
      </c>
      <c r="BA95" s="75">
        <f>'2024-04-24 - Oplocení - S...'!F34</f>
        <v>0</v>
      </c>
      <c r="BB95" s="75">
        <f>'2024-04-24 - Oplocení - S...'!F35</f>
        <v>0</v>
      </c>
      <c r="BC95" s="75">
        <f>'2024-04-24 - Oplocení - S...'!F36</f>
        <v>0</v>
      </c>
      <c r="BD95" s="77">
        <f>'2024-04-24 - Oplocení - S...'!F37</f>
        <v>0</v>
      </c>
      <c r="BT95" s="78" t="s">
        <v>74</v>
      </c>
      <c r="BV95" s="78" t="s">
        <v>69</v>
      </c>
      <c r="BW95" s="78" t="s">
        <v>75</v>
      </c>
      <c r="BX95" s="78" t="s">
        <v>5</v>
      </c>
      <c r="CL95" s="78" t="s">
        <v>1</v>
      </c>
      <c r="CM95" s="78" t="s">
        <v>76</v>
      </c>
    </row>
    <row r="96" spans="1:91" s="1" customFormat="1" ht="30" customHeight="1" x14ac:dyDescent="0.2">
      <c r="B96" s="27"/>
      <c r="AR96" s="27"/>
    </row>
    <row r="97" spans="2:44" s="1" customFormat="1" ht="6.95" customHeight="1" x14ac:dyDescent="0.2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27"/>
    </row>
  </sheetData>
  <sheetProtection algorithmName="SHA-512" hashValue="rRDMmmhTz4iX1Y1XcPA4mstlyWIpacjeyCa29SlIqIub0ekJaq+T8eQiFpUlW0zHTnD+00RKS/054QHNmFGiBw==" saltValue="LsgxzqbJmFOTjRWGz9qumg==" spinCount="100000" sheet="1" objects="1" scenarios="1" formatColumns="0" formatRows="0"/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2024-04-24 - Oplocení - S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08"/>
  <sheetViews>
    <sheetView showGridLines="0" topLeftCell="A167" workbookViewId="0">
      <selection activeCell="F178" sqref="F178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AT2" s="15" t="s">
        <v>75</v>
      </c>
    </row>
    <row r="3" spans="2:46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76</v>
      </c>
    </row>
    <row r="4" spans="2:46" ht="24.95" customHeight="1" x14ac:dyDescent="0.2">
      <c r="B4" s="18"/>
      <c r="D4" s="19" t="s">
        <v>77</v>
      </c>
      <c r="L4" s="18"/>
      <c r="M4" s="79" t="s">
        <v>10</v>
      </c>
      <c r="AT4" s="15" t="s">
        <v>4</v>
      </c>
    </row>
    <row r="5" spans="2:46" ht="6.95" customHeight="1" x14ac:dyDescent="0.2">
      <c r="B5" s="18"/>
      <c r="L5" s="18"/>
    </row>
    <row r="6" spans="2:46" ht="12" customHeight="1" x14ac:dyDescent="0.2">
      <c r="B6" s="18"/>
      <c r="D6" s="24" t="s">
        <v>13</v>
      </c>
      <c r="L6" s="18"/>
    </row>
    <row r="7" spans="2:46" ht="16.5" customHeight="1" x14ac:dyDescent="0.2">
      <c r="B7" s="18"/>
      <c r="E7" s="197" t="str">
        <f>'Rekapitulace stavby'!K6</f>
        <v>Oprava oplocení - SOŠ a SOU Kladno</v>
      </c>
      <c r="F7" s="198"/>
      <c r="G7" s="198"/>
      <c r="H7" s="198"/>
      <c r="L7" s="18"/>
    </row>
    <row r="8" spans="2:46" s="1" customFormat="1" ht="12" customHeight="1" x14ac:dyDescent="0.2">
      <c r="B8" s="27"/>
      <c r="D8" s="24" t="s">
        <v>78</v>
      </c>
      <c r="L8" s="27"/>
    </row>
    <row r="9" spans="2:46" s="1" customFormat="1" ht="16.5" customHeight="1" x14ac:dyDescent="0.2">
      <c r="B9" s="27"/>
      <c r="E9" s="183" t="s">
        <v>248</v>
      </c>
      <c r="F9" s="196"/>
      <c r="G9" s="196"/>
      <c r="H9" s="196"/>
      <c r="L9" s="27"/>
    </row>
    <row r="10" spans="2:46" s="1" customFormat="1" x14ac:dyDescent="0.2">
      <c r="B10" s="27"/>
      <c r="L10" s="27"/>
    </row>
    <row r="11" spans="2:46" s="1" customFormat="1" ht="12" customHeight="1" x14ac:dyDescent="0.2">
      <c r="B11" s="27"/>
      <c r="D11" s="24" t="s">
        <v>14</v>
      </c>
      <c r="F11" s="22" t="s">
        <v>1</v>
      </c>
      <c r="I11" s="24" t="s">
        <v>15</v>
      </c>
      <c r="J11" s="22" t="s">
        <v>1</v>
      </c>
      <c r="L11" s="27"/>
    </row>
    <row r="12" spans="2:46" s="1" customFormat="1" ht="12" customHeight="1" x14ac:dyDescent="0.2">
      <c r="B12" s="27"/>
      <c r="D12" s="24" t="s">
        <v>16</v>
      </c>
      <c r="F12" s="22" t="str">
        <f>'Rekapitulace stavby'!K8</f>
        <v>_</v>
      </c>
      <c r="I12" s="24" t="s">
        <v>17</v>
      </c>
      <c r="J12" s="47" t="str">
        <f>'Rekapitulace stavby'!AN8</f>
        <v>12. 8. 2024</v>
      </c>
      <c r="L12" s="27"/>
    </row>
    <row r="13" spans="2:46" s="1" customFormat="1" ht="10.9" customHeight="1" x14ac:dyDescent="0.2">
      <c r="B13" s="27"/>
      <c r="L13" s="27"/>
    </row>
    <row r="14" spans="2:46" s="1" customFormat="1" ht="12" customHeight="1" x14ac:dyDescent="0.2">
      <c r="B14" s="27"/>
      <c r="D14" s="24" t="s">
        <v>19</v>
      </c>
      <c r="I14" s="24" t="s">
        <v>20</v>
      </c>
      <c r="J14" s="22" t="str">
        <f>IF('Rekapitulace stavby'!AN10="","",'Rekapitulace stavby'!AN10)</f>
        <v/>
      </c>
      <c r="L14" s="27"/>
    </row>
    <row r="15" spans="2:46" s="1" customFormat="1" ht="18" customHeight="1" x14ac:dyDescent="0.2">
      <c r="B15" s="27"/>
      <c r="E15" s="22" t="str">
        <f>IF('Rekapitulace stavby'!E11="","",'Rekapitulace stavby'!E11)</f>
        <v>_</v>
      </c>
      <c r="I15" s="24" t="s">
        <v>21</v>
      </c>
      <c r="J15" s="22" t="str">
        <f>IF('Rekapitulace stavby'!AN11="","",'Rekapitulace stavby'!AN11)</f>
        <v/>
      </c>
      <c r="L15" s="27"/>
    </row>
    <row r="16" spans="2:46" s="1" customFormat="1" ht="6.95" customHeight="1" x14ac:dyDescent="0.2">
      <c r="B16" s="27"/>
      <c r="L16" s="27"/>
    </row>
    <row r="17" spans="2:12" s="1" customFormat="1" ht="12" customHeight="1" x14ac:dyDescent="0.2">
      <c r="B17" s="27"/>
      <c r="D17" s="24" t="s">
        <v>22</v>
      </c>
      <c r="I17" s="24" t="s">
        <v>20</v>
      </c>
      <c r="J17" s="22">
        <f>'Rekapitulace stavby'!AN13</f>
        <v>0</v>
      </c>
      <c r="L17" s="27"/>
    </row>
    <row r="18" spans="2:12" s="1" customFormat="1" ht="18" customHeight="1" x14ac:dyDescent="0.2">
      <c r="B18" s="27"/>
      <c r="E18" s="163" t="str">
        <f>'Rekapitulace stavby'!E14</f>
        <v>_</v>
      </c>
      <c r="F18" s="163"/>
      <c r="G18" s="163"/>
      <c r="H18" s="163"/>
      <c r="I18" s="24" t="s">
        <v>21</v>
      </c>
      <c r="J18" s="22">
        <f>'Rekapitulace stavby'!AN14</f>
        <v>0</v>
      </c>
      <c r="L18" s="27"/>
    </row>
    <row r="19" spans="2:12" s="1" customFormat="1" ht="6.95" customHeight="1" x14ac:dyDescent="0.2">
      <c r="B19" s="27"/>
      <c r="L19" s="27"/>
    </row>
    <row r="20" spans="2:12" s="1" customFormat="1" ht="12" customHeight="1" x14ac:dyDescent="0.2">
      <c r="B20" s="27"/>
      <c r="D20" s="24" t="s">
        <v>23</v>
      </c>
      <c r="I20" s="24" t="s">
        <v>20</v>
      </c>
      <c r="J20" s="22" t="str">
        <f>IF('Rekapitulace stavby'!AN16="","",'Rekapitulace stavby'!AN16)</f>
        <v/>
      </c>
      <c r="L20" s="27"/>
    </row>
    <row r="21" spans="2:12" s="1" customFormat="1" ht="18" customHeight="1" x14ac:dyDescent="0.2">
      <c r="B21" s="27"/>
      <c r="E21" s="22" t="str">
        <f>IF('Rekapitulace stavby'!E17="","",'Rekapitulace stavby'!E17)</f>
        <v>_</v>
      </c>
      <c r="I21" s="24" t="s">
        <v>21</v>
      </c>
      <c r="J21" s="22" t="str">
        <f>IF('Rekapitulace stavby'!AN17="","",'Rekapitulace stavby'!AN17)</f>
        <v/>
      </c>
      <c r="L21" s="27"/>
    </row>
    <row r="22" spans="2:12" s="1" customFormat="1" ht="6.95" customHeight="1" x14ac:dyDescent="0.2">
      <c r="B22" s="27"/>
      <c r="L22" s="27"/>
    </row>
    <row r="23" spans="2:12" s="1" customFormat="1" ht="12" customHeight="1" x14ac:dyDescent="0.2">
      <c r="B23" s="27"/>
      <c r="D23" s="24" t="s">
        <v>25</v>
      </c>
      <c r="I23" s="24" t="s">
        <v>20</v>
      </c>
      <c r="J23" s="22" t="str">
        <f>IF('Rekapitulace stavby'!AN19="","",'Rekapitulace stavby'!AN19)</f>
        <v/>
      </c>
      <c r="L23" s="27"/>
    </row>
    <row r="24" spans="2:12" s="1" customFormat="1" ht="18" customHeight="1" x14ac:dyDescent="0.2">
      <c r="B24" s="27"/>
      <c r="E24" s="22" t="str">
        <f>IF('Rekapitulace stavby'!E20="","",'Rekapitulace stavby'!E20)</f>
        <v>_</v>
      </c>
      <c r="I24" s="24" t="s">
        <v>21</v>
      </c>
      <c r="J24" s="22" t="str">
        <f>IF('Rekapitulace stavby'!AN20="","",'Rekapitulace stavby'!AN20)</f>
        <v/>
      </c>
      <c r="L24" s="27"/>
    </row>
    <row r="25" spans="2:12" s="1" customFormat="1" ht="6.95" customHeight="1" x14ac:dyDescent="0.2">
      <c r="B25" s="27"/>
      <c r="L25" s="27"/>
    </row>
    <row r="26" spans="2:12" s="1" customFormat="1" ht="12" customHeight="1" x14ac:dyDescent="0.2">
      <c r="B26" s="27"/>
      <c r="D26" s="24" t="s">
        <v>26</v>
      </c>
      <c r="L26" s="27"/>
    </row>
    <row r="27" spans="2:12" s="7" customFormat="1" ht="16.5" customHeight="1" x14ac:dyDescent="0.2">
      <c r="B27" s="80"/>
      <c r="E27" s="199" t="s">
        <v>1</v>
      </c>
      <c r="F27" s="199"/>
      <c r="G27" s="199"/>
      <c r="H27" s="199"/>
      <c r="L27" s="80"/>
    </row>
    <row r="28" spans="2:12" s="1" customFormat="1" ht="6.95" customHeight="1" x14ac:dyDescent="0.2">
      <c r="B28" s="27"/>
      <c r="L28" s="27"/>
    </row>
    <row r="29" spans="2:12" s="1" customFormat="1" ht="6.95" customHeight="1" x14ac:dyDescent="0.2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 x14ac:dyDescent="0.2">
      <c r="B30" s="27"/>
      <c r="D30" s="81" t="s">
        <v>27</v>
      </c>
      <c r="J30" s="61">
        <f>ROUND(J125, 2)</f>
        <v>0</v>
      </c>
      <c r="L30" s="27"/>
    </row>
    <row r="31" spans="2:12" s="1" customFormat="1" ht="6.95" customHeight="1" x14ac:dyDescent="0.2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 x14ac:dyDescent="0.2">
      <c r="B32" s="27"/>
      <c r="F32" s="30" t="s">
        <v>29</v>
      </c>
      <c r="I32" s="30" t="s">
        <v>28</v>
      </c>
      <c r="J32" s="30" t="s">
        <v>30</v>
      </c>
      <c r="L32" s="27"/>
    </row>
    <row r="33" spans="2:12" s="1" customFormat="1" ht="14.45" customHeight="1" x14ac:dyDescent="0.2">
      <c r="B33" s="27"/>
      <c r="D33" s="50" t="s">
        <v>31</v>
      </c>
      <c r="E33" s="24" t="s">
        <v>32</v>
      </c>
      <c r="F33" s="82">
        <f>ROUND((SUM(BE125:BE207)),  2)</f>
        <v>0</v>
      </c>
      <c r="I33" s="83">
        <v>0.21</v>
      </c>
      <c r="J33" s="82">
        <f>ROUND(((SUM(BE125:BE207))*I33),  2)</f>
        <v>0</v>
      </c>
      <c r="L33" s="27"/>
    </row>
    <row r="34" spans="2:12" s="1" customFormat="1" ht="14.45" customHeight="1" x14ac:dyDescent="0.2">
      <c r="B34" s="27"/>
      <c r="E34" s="24" t="s">
        <v>33</v>
      </c>
      <c r="F34" s="82">
        <f>ROUND((SUM(BF125:BF207)),  2)</f>
        <v>0</v>
      </c>
      <c r="I34" s="83">
        <v>0.12</v>
      </c>
      <c r="J34" s="82">
        <f>ROUND(((SUM(BF125:BF207))*I34),  2)</f>
        <v>0</v>
      </c>
      <c r="L34" s="27"/>
    </row>
    <row r="35" spans="2:12" s="1" customFormat="1" ht="14.45" hidden="1" customHeight="1" x14ac:dyDescent="0.2">
      <c r="B35" s="27"/>
      <c r="E35" s="24" t="s">
        <v>34</v>
      </c>
      <c r="F35" s="82">
        <f>ROUND((SUM(BG125:BG207)),  2)</f>
        <v>0</v>
      </c>
      <c r="I35" s="83">
        <v>0.21</v>
      </c>
      <c r="J35" s="82">
        <f>0</f>
        <v>0</v>
      </c>
      <c r="L35" s="27"/>
    </row>
    <row r="36" spans="2:12" s="1" customFormat="1" ht="14.45" hidden="1" customHeight="1" x14ac:dyDescent="0.2">
      <c r="B36" s="27"/>
      <c r="E36" s="24" t="s">
        <v>35</v>
      </c>
      <c r="F36" s="82">
        <f>ROUND((SUM(BH125:BH207)),  2)</f>
        <v>0</v>
      </c>
      <c r="I36" s="83">
        <v>0.12</v>
      </c>
      <c r="J36" s="82">
        <f>0</f>
        <v>0</v>
      </c>
      <c r="L36" s="27"/>
    </row>
    <row r="37" spans="2:12" s="1" customFormat="1" ht="14.45" hidden="1" customHeight="1" x14ac:dyDescent="0.2">
      <c r="B37" s="27"/>
      <c r="E37" s="24" t="s">
        <v>36</v>
      </c>
      <c r="F37" s="82">
        <f>ROUND((SUM(BI125:BI207)),  2)</f>
        <v>0</v>
      </c>
      <c r="I37" s="83">
        <v>0</v>
      </c>
      <c r="J37" s="82">
        <f>0</f>
        <v>0</v>
      </c>
      <c r="L37" s="27"/>
    </row>
    <row r="38" spans="2:12" s="1" customFormat="1" ht="6.95" customHeight="1" x14ac:dyDescent="0.2">
      <c r="B38" s="27"/>
      <c r="L38" s="27"/>
    </row>
    <row r="39" spans="2:12" s="1" customFormat="1" ht="25.35" customHeight="1" x14ac:dyDescent="0.2">
      <c r="B39" s="27"/>
      <c r="C39" s="84"/>
      <c r="D39" s="85" t="s">
        <v>37</v>
      </c>
      <c r="E39" s="52"/>
      <c r="F39" s="52"/>
      <c r="G39" s="86" t="s">
        <v>38</v>
      </c>
      <c r="H39" s="87" t="s">
        <v>39</v>
      </c>
      <c r="I39" s="52"/>
      <c r="J39" s="88">
        <f>SUM(J30:J37)</f>
        <v>0</v>
      </c>
      <c r="K39" s="89"/>
      <c r="L39" s="27"/>
    </row>
    <row r="40" spans="2:12" s="1" customFormat="1" ht="14.45" customHeight="1" x14ac:dyDescent="0.2">
      <c r="B40" s="27"/>
      <c r="L40" s="27"/>
    </row>
    <row r="41" spans="2:12" ht="14.45" customHeight="1" x14ac:dyDescent="0.2">
      <c r="B41" s="18"/>
      <c r="L41" s="18"/>
    </row>
    <row r="42" spans="2:12" ht="14.45" customHeight="1" x14ac:dyDescent="0.2">
      <c r="B42" s="18"/>
      <c r="L42" s="18"/>
    </row>
    <row r="43" spans="2:12" ht="14.45" customHeight="1" x14ac:dyDescent="0.2">
      <c r="B43" s="18"/>
      <c r="L43" s="18"/>
    </row>
    <row r="44" spans="2:12" ht="14.45" customHeight="1" x14ac:dyDescent="0.2">
      <c r="B44" s="18"/>
      <c r="L44" s="18"/>
    </row>
    <row r="45" spans="2:12" ht="14.45" customHeight="1" x14ac:dyDescent="0.2">
      <c r="B45" s="18"/>
      <c r="L45" s="18"/>
    </row>
    <row r="46" spans="2:12" ht="14.45" customHeight="1" x14ac:dyDescent="0.2">
      <c r="B46" s="18"/>
      <c r="L46" s="18"/>
    </row>
    <row r="47" spans="2:12" ht="14.45" customHeight="1" x14ac:dyDescent="0.2">
      <c r="B47" s="18"/>
      <c r="L47" s="18"/>
    </row>
    <row r="48" spans="2:12" ht="14.45" customHeight="1" x14ac:dyDescent="0.2">
      <c r="B48" s="18"/>
      <c r="L48" s="18"/>
    </row>
    <row r="49" spans="2:12" ht="14.45" customHeight="1" x14ac:dyDescent="0.2">
      <c r="B49" s="18"/>
      <c r="L49" s="18"/>
    </row>
    <row r="50" spans="2:12" s="1" customFormat="1" ht="14.45" customHeight="1" x14ac:dyDescent="0.2">
      <c r="B50" s="27"/>
      <c r="D50" s="36" t="s">
        <v>40</v>
      </c>
      <c r="E50" s="37"/>
      <c r="F50" s="37"/>
      <c r="G50" s="36" t="s">
        <v>41</v>
      </c>
      <c r="H50" s="37"/>
      <c r="I50" s="37"/>
      <c r="J50" s="37"/>
      <c r="K50" s="37"/>
      <c r="L50" s="27"/>
    </row>
    <row r="51" spans="2:12" x14ac:dyDescent="0.2">
      <c r="B51" s="18"/>
      <c r="D51" s="158"/>
      <c r="E51" s="158"/>
      <c r="F51" s="158"/>
      <c r="G51" s="158"/>
      <c r="H51" s="158"/>
      <c r="I51" s="158"/>
      <c r="J51" s="158"/>
      <c r="K51" s="158"/>
      <c r="L51" s="18"/>
    </row>
    <row r="52" spans="2:12" x14ac:dyDescent="0.2">
      <c r="B52" s="18"/>
      <c r="D52" s="158"/>
      <c r="E52" s="158"/>
      <c r="F52" s="158"/>
      <c r="G52" s="158"/>
      <c r="H52" s="158"/>
      <c r="I52" s="158"/>
      <c r="J52" s="158"/>
      <c r="K52" s="158"/>
      <c r="L52" s="18"/>
    </row>
    <row r="53" spans="2:12" x14ac:dyDescent="0.2">
      <c r="B53" s="18"/>
      <c r="D53" s="158"/>
      <c r="E53" s="158"/>
      <c r="F53" s="158"/>
      <c r="G53" s="158"/>
      <c r="H53" s="158"/>
      <c r="I53" s="158"/>
      <c r="J53" s="158"/>
      <c r="K53" s="158"/>
      <c r="L53" s="18"/>
    </row>
    <row r="54" spans="2:12" x14ac:dyDescent="0.2">
      <c r="B54" s="18"/>
      <c r="D54" s="158"/>
      <c r="E54" s="158"/>
      <c r="F54" s="158"/>
      <c r="G54" s="158"/>
      <c r="H54" s="158"/>
      <c r="I54" s="158"/>
      <c r="J54" s="158"/>
      <c r="K54" s="158"/>
      <c r="L54" s="18"/>
    </row>
    <row r="55" spans="2:12" x14ac:dyDescent="0.2">
      <c r="B55" s="18"/>
      <c r="D55" s="158"/>
      <c r="E55" s="158"/>
      <c r="F55" s="158"/>
      <c r="G55" s="158"/>
      <c r="H55" s="158"/>
      <c r="I55" s="158"/>
      <c r="J55" s="158"/>
      <c r="K55" s="158"/>
      <c r="L55" s="18"/>
    </row>
    <row r="56" spans="2:12" x14ac:dyDescent="0.2">
      <c r="B56" s="18"/>
      <c r="D56" s="158"/>
      <c r="E56" s="158"/>
      <c r="F56" s="158"/>
      <c r="G56" s="158"/>
      <c r="H56" s="158"/>
      <c r="I56" s="158"/>
      <c r="J56" s="158"/>
      <c r="K56" s="158"/>
      <c r="L56" s="18"/>
    </row>
    <row r="57" spans="2:12" x14ac:dyDescent="0.2">
      <c r="B57" s="18"/>
      <c r="D57" s="158"/>
      <c r="E57" s="158"/>
      <c r="F57" s="158"/>
      <c r="G57" s="158"/>
      <c r="H57" s="158"/>
      <c r="I57" s="158"/>
      <c r="J57" s="158"/>
      <c r="K57" s="158"/>
      <c r="L57" s="18"/>
    </row>
    <row r="58" spans="2:12" x14ac:dyDescent="0.2">
      <c r="B58" s="18"/>
      <c r="D58" s="158"/>
      <c r="E58" s="158"/>
      <c r="F58" s="158"/>
      <c r="G58" s="158"/>
      <c r="H58" s="158"/>
      <c r="I58" s="158"/>
      <c r="J58" s="158"/>
      <c r="K58" s="158"/>
      <c r="L58" s="18"/>
    </row>
    <row r="59" spans="2:12" x14ac:dyDescent="0.2">
      <c r="B59" s="18"/>
      <c r="D59" s="158"/>
      <c r="E59" s="158"/>
      <c r="F59" s="158"/>
      <c r="G59" s="158"/>
      <c r="H59" s="158"/>
      <c r="I59" s="158"/>
      <c r="J59" s="158"/>
      <c r="K59" s="158"/>
      <c r="L59" s="18"/>
    </row>
    <row r="60" spans="2:12" x14ac:dyDescent="0.2">
      <c r="B60" s="18"/>
      <c r="L60" s="18"/>
    </row>
    <row r="61" spans="2:12" s="1" customFormat="1" ht="12.75" x14ac:dyDescent="0.2">
      <c r="B61" s="27"/>
      <c r="D61" s="38" t="s">
        <v>42</v>
      </c>
      <c r="E61" s="29"/>
      <c r="F61" s="90" t="s">
        <v>43</v>
      </c>
      <c r="G61" s="38" t="s">
        <v>42</v>
      </c>
      <c r="H61" s="29"/>
      <c r="I61" s="29"/>
      <c r="J61" s="91" t="s">
        <v>43</v>
      </c>
      <c r="K61" s="29"/>
      <c r="L61" s="27"/>
    </row>
    <row r="62" spans="2:12" x14ac:dyDescent="0.2">
      <c r="B62" s="18"/>
      <c r="L62" s="18"/>
    </row>
    <row r="63" spans="2:12" x14ac:dyDescent="0.2">
      <c r="B63" s="18"/>
      <c r="L63" s="18"/>
    </row>
    <row r="64" spans="2:12" x14ac:dyDescent="0.2">
      <c r="B64" s="18"/>
      <c r="L64" s="18"/>
    </row>
    <row r="65" spans="2:12" s="1" customFormat="1" ht="12.75" x14ac:dyDescent="0.2">
      <c r="B65" s="27"/>
      <c r="D65" s="36" t="s">
        <v>44</v>
      </c>
      <c r="E65" s="37"/>
      <c r="F65" s="37"/>
      <c r="G65" s="36" t="s">
        <v>45</v>
      </c>
      <c r="H65" s="37"/>
      <c r="I65" s="37"/>
      <c r="J65" s="37"/>
      <c r="K65" s="37"/>
      <c r="L65" s="27"/>
    </row>
    <row r="66" spans="2:12" x14ac:dyDescent="0.2">
      <c r="B66" s="18"/>
      <c r="D66" s="158"/>
      <c r="E66" s="158"/>
      <c r="F66" s="158"/>
      <c r="G66" s="158"/>
      <c r="H66" s="158"/>
      <c r="I66" s="158"/>
      <c r="J66" s="158"/>
      <c r="K66" s="158"/>
      <c r="L66" s="18"/>
    </row>
    <row r="67" spans="2:12" x14ac:dyDescent="0.2">
      <c r="B67" s="18"/>
      <c r="D67" s="158"/>
      <c r="E67" s="158"/>
      <c r="F67" s="158"/>
      <c r="G67" s="158"/>
      <c r="H67" s="158"/>
      <c r="I67" s="158"/>
      <c r="J67" s="158"/>
      <c r="K67" s="158"/>
      <c r="L67" s="18"/>
    </row>
    <row r="68" spans="2:12" x14ac:dyDescent="0.2">
      <c r="B68" s="18"/>
      <c r="D68" s="158"/>
      <c r="E68" s="158"/>
      <c r="F68" s="158"/>
      <c r="G68" s="158"/>
      <c r="H68" s="158"/>
      <c r="I68" s="158"/>
      <c r="J68" s="158"/>
      <c r="K68" s="158"/>
      <c r="L68" s="18"/>
    </row>
    <row r="69" spans="2:12" x14ac:dyDescent="0.2">
      <c r="B69" s="18"/>
      <c r="D69" s="158"/>
      <c r="E69" s="158"/>
      <c r="F69" s="158"/>
      <c r="G69" s="158"/>
      <c r="H69" s="158"/>
      <c r="I69" s="158"/>
      <c r="J69" s="158"/>
      <c r="K69" s="158"/>
      <c r="L69" s="18"/>
    </row>
    <row r="70" spans="2:12" x14ac:dyDescent="0.2">
      <c r="B70" s="18"/>
      <c r="D70" s="158"/>
      <c r="E70" s="158"/>
      <c r="F70" s="158"/>
      <c r="G70" s="158"/>
      <c r="H70" s="158"/>
      <c r="I70" s="158"/>
      <c r="J70" s="158"/>
      <c r="K70" s="158"/>
      <c r="L70" s="18"/>
    </row>
    <row r="71" spans="2:12" x14ac:dyDescent="0.2">
      <c r="B71" s="18"/>
      <c r="D71" s="158"/>
      <c r="E71" s="158"/>
      <c r="F71" s="158"/>
      <c r="G71" s="158"/>
      <c r="H71" s="158"/>
      <c r="I71" s="158"/>
      <c r="J71" s="158"/>
      <c r="K71" s="158"/>
      <c r="L71" s="18"/>
    </row>
    <row r="72" spans="2:12" x14ac:dyDescent="0.2">
      <c r="B72" s="18"/>
      <c r="D72" s="158"/>
      <c r="E72" s="158"/>
      <c r="F72" s="158"/>
      <c r="G72" s="158"/>
      <c r="H72" s="158"/>
      <c r="I72" s="158"/>
      <c r="J72" s="158"/>
      <c r="K72" s="158"/>
      <c r="L72" s="18"/>
    </row>
    <row r="73" spans="2:12" x14ac:dyDescent="0.2">
      <c r="B73" s="18"/>
      <c r="D73" s="158"/>
      <c r="E73" s="158"/>
      <c r="F73" s="158"/>
      <c r="G73" s="158"/>
      <c r="H73" s="158"/>
      <c r="I73" s="158"/>
      <c r="J73" s="158"/>
      <c r="K73" s="158"/>
      <c r="L73" s="18"/>
    </row>
    <row r="74" spans="2:12" x14ac:dyDescent="0.2">
      <c r="B74" s="18"/>
      <c r="D74" s="158"/>
      <c r="E74" s="158"/>
      <c r="F74" s="158"/>
      <c r="G74" s="158"/>
      <c r="H74" s="158"/>
      <c r="I74" s="158"/>
      <c r="J74" s="158"/>
      <c r="K74" s="158"/>
      <c r="L74" s="18"/>
    </row>
    <row r="75" spans="2:12" x14ac:dyDescent="0.2">
      <c r="B75" s="18"/>
      <c r="D75" s="158"/>
      <c r="E75" s="158"/>
      <c r="F75" s="158"/>
      <c r="G75" s="158"/>
      <c r="H75" s="158"/>
      <c r="I75" s="158"/>
      <c r="J75" s="158"/>
      <c r="K75" s="158"/>
      <c r="L75" s="18"/>
    </row>
    <row r="76" spans="2:12" s="1" customFormat="1" ht="12.75" x14ac:dyDescent="0.2">
      <c r="B76" s="27"/>
      <c r="D76" s="38" t="s">
        <v>42</v>
      </c>
      <c r="E76" s="29"/>
      <c r="F76" s="90" t="s">
        <v>43</v>
      </c>
      <c r="G76" s="38" t="s">
        <v>42</v>
      </c>
      <c r="H76" s="29"/>
      <c r="I76" s="29"/>
      <c r="J76" s="91" t="s">
        <v>43</v>
      </c>
      <c r="K76" s="29"/>
      <c r="L76" s="27"/>
    </row>
    <row r="77" spans="2:12" s="1" customFormat="1" ht="14.45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 x14ac:dyDescent="0.2">
      <c r="B82" s="27"/>
      <c r="C82" s="19" t="s">
        <v>79</v>
      </c>
      <c r="L82" s="27"/>
    </row>
    <row r="83" spans="2:47" s="1" customFormat="1" ht="6.95" customHeight="1" x14ac:dyDescent="0.2">
      <c r="B83" s="27"/>
      <c r="L83" s="27"/>
    </row>
    <row r="84" spans="2:47" s="1" customFormat="1" ht="12" customHeight="1" x14ac:dyDescent="0.2">
      <c r="B84" s="27"/>
      <c r="C84" s="24" t="s">
        <v>13</v>
      </c>
      <c r="L84" s="27"/>
    </row>
    <row r="85" spans="2:47" s="1" customFormat="1" ht="16.5" customHeight="1" x14ac:dyDescent="0.2">
      <c r="B85" s="27"/>
      <c r="E85" s="197" t="str">
        <f>E7</f>
        <v>Oprava oplocení - SOŠ a SOU Kladno</v>
      </c>
      <c r="F85" s="198"/>
      <c r="G85" s="198"/>
      <c r="H85" s="198"/>
      <c r="L85" s="27"/>
    </row>
    <row r="86" spans="2:47" s="1" customFormat="1" ht="12" customHeight="1" x14ac:dyDescent="0.2">
      <c r="B86" s="27"/>
      <c r="C86" s="24" t="s">
        <v>78</v>
      </c>
      <c r="L86" s="27"/>
    </row>
    <row r="87" spans="2:47" s="1" customFormat="1" ht="16.5" customHeight="1" x14ac:dyDescent="0.2">
      <c r="B87" s="27"/>
      <c r="E87" s="183" t="str">
        <f>E9</f>
        <v>2024-04-24 - Oprava oplocení - SOŠ a SOU Kladno</v>
      </c>
      <c r="F87" s="196"/>
      <c r="G87" s="196"/>
      <c r="H87" s="196"/>
      <c r="L87" s="27"/>
    </row>
    <row r="88" spans="2:47" s="1" customFormat="1" ht="6.95" customHeight="1" x14ac:dyDescent="0.2">
      <c r="B88" s="27"/>
      <c r="L88" s="27"/>
    </row>
    <row r="89" spans="2:47" s="1" customFormat="1" ht="12" customHeight="1" x14ac:dyDescent="0.2">
      <c r="B89" s="27"/>
      <c r="C89" s="24" t="s">
        <v>16</v>
      </c>
      <c r="F89" s="22" t="str">
        <f>F12</f>
        <v>_</v>
      </c>
      <c r="I89" s="24" t="s">
        <v>17</v>
      </c>
      <c r="J89" s="47" t="str">
        <f>IF(J12="","",J12)</f>
        <v>12. 8. 2024</v>
      </c>
      <c r="L89" s="27"/>
    </row>
    <row r="90" spans="2:47" s="1" customFormat="1" ht="6.95" customHeight="1" x14ac:dyDescent="0.2">
      <c r="B90" s="27"/>
      <c r="L90" s="27"/>
    </row>
    <row r="91" spans="2:47" s="1" customFormat="1" ht="15.2" customHeight="1" x14ac:dyDescent="0.2">
      <c r="B91" s="27"/>
      <c r="C91" s="24" t="s">
        <v>19</v>
      </c>
      <c r="F91" s="22" t="str">
        <f>E15</f>
        <v>_</v>
      </c>
      <c r="I91" s="24" t="s">
        <v>23</v>
      </c>
      <c r="J91" s="25" t="str">
        <f>E21</f>
        <v>_</v>
      </c>
      <c r="L91" s="27"/>
    </row>
    <row r="92" spans="2:47" s="1" customFormat="1" ht="15.2" customHeight="1" x14ac:dyDescent="0.2">
      <c r="B92" s="27"/>
      <c r="C92" s="24" t="s">
        <v>22</v>
      </c>
      <c r="F92" s="22" t="str">
        <f>IF(E18="","",E18)</f>
        <v>_</v>
      </c>
      <c r="I92" s="24" t="s">
        <v>25</v>
      </c>
      <c r="J92" s="25" t="str">
        <f>E24</f>
        <v>_</v>
      </c>
      <c r="L92" s="27"/>
    </row>
    <row r="93" spans="2:47" s="1" customFormat="1" ht="10.35" customHeight="1" x14ac:dyDescent="0.2">
      <c r="B93" s="27"/>
      <c r="L93" s="27"/>
    </row>
    <row r="94" spans="2:47" s="1" customFormat="1" ht="29.25" customHeight="1" x14ac:dyDescent="0.2">
      <c r="B94" s="27"/>
      <c r="C94" s="92" t="s">
        <v>80</v>
      </c>
      <c r="D94" s="84"/>
      <c r="E94" s="84"/>
      <c r="F94" s="84"/>
      <c r="G94" s="84"/>
      <c r="H94" s="84"/>
      <c r="I94" s="84"/>
      <c r="J94" s="93" t="s">
        <v>81</v>
      </c>
      <c r="K94" s="84"/>
      <c r="L94" s="27"/>
    </row>
    <row r="95" spans="2:47" s="1" customFormat="1" ht="10.35" customHeight="1" x14ac:dyDescent="0.2">
      <c r="B95" s="27"/>
      <c r="L95" s="27"/>
    </row>
    <row r="96" spans="2:47" s="1" customFormat="1" ht="22.9" customHeight="1" x14ac:dyDescent="0.2">
      <c r="B96" s="27"/>
      <c r="C96" s="94" t="s">
        <v>82</v>
      </c>
      <c r="J96" s="61">
        <f>J125</f>
        <v>0</v>
      </c>
      <c r="L96" s="27"/>
      <c r="AU96" s="15" t="s">
        <v>83</v>
      </c>
    </row>
    <row r="97" spans="2:12" s="8" customFormat="1" ht="24.95" customHeight="1" x14ac:dyDescent="0.2">
      <c r="B97" s="95"/>
      <c r="D97" s="96" t="s">
        <v>84</v>
      </c>
      <c r="E97" s="97"/>
      <c r="F97" s="97"/>
      <c r="G97" s="97"/>
      <c r="H97" s="97"/>
      <c r="I97" s="97"/>
      <c r="J97" s="98">
        <f>J126</f>
        <v>0</v>
      </c>
      <c r="L97" s="95"/>
    </row>
    <row r="98" spans="2:12" s="9" customFormat="1" ht="19.899999999999999" customHeight="1" x14ac:dyDescent="0.2">
      <c r="B98" s="99"/>
      <c r="D98" s="100" t="s">
        <v>85</v>
      </c>
      <c r="E98" s="101"/>
      <c r="F98" s="101"/>
      <c r="G98" s="101"/>
      <c r="H98" s="101"/>
      <c r="I98" s="101"/>
      <c r="J98" s="102">
        <f>J127</f>
        <v>0</v>
      </c>
      <c r="L98" s="99"/>
    </row>
    <row r="99" spans="2:12" s="9" customFormat="1" ht="19.899999999999999" customHeight="1" x14ac:dyDescent="0.2">
      <c r="B99" s="99"/>
      <c r="D99" s="100" t="s">
        <v>86</v>
      </c>
      <c r="E99" s="101"/>
      <c r="F99" s="101"/>
      <c r="G99" s="101"/>
      <c r="H99" s="101"/>
      <c r="I99" s="101"/>
      <c r="J99" s="102">
        <f>J167</f>
        <v>0</v>
      </c>
      <c r="L99" s="99"/>
    </row>
    <row r="100" spans="2:12" s="9" customFormat="1" ht="19.899999999999999" customHeight="1" x14ac:dyDescent="0.2">
      <c r="B100" s="99"/>
      <c r="D100" s="100" t="s">
        <v>87</v>
      </c>
      <c r="E100" s="101"/>
      <c r="F100" s="101"/>
      <c r="G100" s="101"/>
      <c r="H100" s="101"/>
      <c r="I100" s="101"/>
      <c r="J100" s="102">
        <f>J177</f>
        <v>0</v>
      </c>
      <c r="L100" s="99"/>
    </row>
    <row r="101" spans="2:12" s="9" customFormat="1" ht="19.899999999999999" customHeight="1" x14ac:dyDescent="0.2">
      <c r="B101" s="99"/>
      <c r="D101" s="100" t="s">
        <v>88</v>
      </c>
      <c r="E101" s="101"/>
      <c r="F101" s="101"/>
      <c r="G101" s="101"/>
      <c r="H101" s="101"/>
      <c r="I101" s="101"/>
      <c r="J101" s="102">
        <f>J185</f>
        <v>0</v>
      </c>
      <c r="L101" s="99"/>
    </row>
    <row r="102" spans="2:12" s="9" customFormat="1" ht="19.899999999999999" customHeight="1" x14ac:dyDescent="0.2">
      <c r="B102" s="99"/>
      <c r="D102" s="100" t="s">
        <v>89</v>
      </c>
      <c r="E102" s="101"/>
      <c r="F102" s="101"/>
      <c r="G102" s="101"/>
      <c r="H102" s="101"/>
      <c r="I102" s="101"/>
      <c r="J102" s="102">
        <f>J192</f>
        <v>0</v>
      </c>
      <c r="L102" s="99"/>
    </row>
    <row r="103" spans="2:12" s="8" customFormat="1" ht="24.95" customHeight="1" x14ac:dyDescent="0.2">
      <c r="B103" s="95"/>
      <c r="D103" s="96" t="s">
        <v>90</v>
      </c>
      <c r="E103" s="97"/>
      <c r="F103" s="97"/>
      <c r="G103" s="97"/>
      <c r="H103" s="97"/>
      <c r="I103" s="97"/>
      <c r="J103" s="98">
        <f>J197</f>
        <v>0</v>
      </c>
      <c r="L103" s="95"/>
    </row>
    <row r="104" spans="2:12" s="9" customFormat="1" ht="19.899999999999999" customHeight="1" x14ac:dyDescent="0.2">
      <c r="B104" s="99"/>
      <c r="D104" s="100" t="s">
        <v>91</v>
      </c>
      <c r="E104" s="101"/>
      <c r="F104" s="101"/>
      <c r="G104" s="101"/>
      <c r="H104" s="101"/>
      <c r="I104" s="101"/>
      <c r="J104" s="102">
        <f>J198</f>
        <v>0</v>
      </c>
      <c r="L104" s="99"/>
    </row>
    <row r="105" spans="2:12" s="9" customFormat="1" ht="19.899999999999999" customHeight="1" x14ac:dyDescent="0.2">
      <c r="B105" s="99"/>
      <c r="D105" s="100" t="s">
        <v>92</v>
      </c>
      <c r="E105" s="101"/>
      <c r="F105" s="101"/>
      <c r="G105" s="101"/>
      <c r="H105" s="101"/>
      <c r="I105" s="101"/>
      <c r="J105" s="102">
        <f>J201</f>
        <v>0</v>
      </c>
      <c r="L105" s="99"/>
    </row>
    <row r="106" spans="2:12" s="1" customFormat="1" ht="21.75" customHeight="1" x14ac:dyDescent="0.2">
      <c r="B106" s="27"/>
      <c r="L106" s="27"/>
    </row>
    <row r="107" spans="2:12" s="1" customFormat="1" ht="6.95" customHeight="1" x14ac:dyDescent="0.2"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27"/>
    </row>
    <row r="111" spans="2:12" s="1" customFormat="1" ht="6.95" customHeight="1" x14ac:dyDescent="0.2"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27"/>
    </row>
    <row r="112" spans="2:12" s="1" customFormat="1" ht="24.95" customHeight="1" x14ac:dyDescent="0.2">
      <c r="B112" s="27"/>
      <c r="C112" s="19" t="s">
        <v>93</v>
      </c>
      <c r="L112" s="27"/>
    </row>
    <row r="113" spans="2:65" s="1" customFormat="1" ht="6.95" customHeight="1" x14ac:dyDescent="0.2">
      <c r="B113" s="27"/>
      <c r="L113" s="27"/>
    </row>
    <row r="114" spans="2:65" s="1" customFormat="1" ht="12" customHeight="1" x14ac:dyDescent="0.2">
      <c r="B114" s="27"/>
      <c r="C114" s="24" t="s">
        <v>13</v>
      </c>
      <c r="L114" s="27"/>
    </row>
    <row r="115" spans="2:65" s="1" customFormat="1" ht="16.5" customHeight="1" x14ac:dyDescent="0.2">
      <c r="B115" s="27"/>
      <c r="E115" s="197" t="str">
        <f>E7</f>
        <v>Oprava oplocení - SOŠ a SOU Kladno</v>
      </c>
      <c r="F115" s="198"/>
      <c r="G115" s="198"/>
      <c r="H115" s="198"/>
      <c r="L115" s="27"/>
    </row>
    <row r="116" spans="2:65" s="1" customFormat="1" ht="12" customHeight="1" x14ac:dyDescent="0.2">
      <c r="B116" s="27"/>
      <c r="C116" s="24" t="s">
        <v>78</v>
      </c>
      <c r="L116" s="27"/>
    </row>
    <row r="117" spans="2:65" s="1" customFormat="1" ht="16.5" customHeight="1" x14ac:dyDescent="0.2">
      <c r="B117" s="27"/>
      <c r="E117" s="183" t="str">
        <f>E9</f>
        <v>2024-04-24 - Oprava oplocení - SOŠ a SOU Kladno</v>
      </c>
      <c r="F117" s="196"/>
      <c r="G117" s="196"/>
      <c r="H117" s="196"/>
      <c r="L117" s="27"/>
    </row>
    <row r="118" spans="2:65" s="1" customFormat="1" ht="6.95" customHeight="1" x14ac:dyDescent="0.2">
      <c r="B118" s="27"/>
      <c r="L118" s="27"/>
    </row>
    <row r="119" spans="2:65" s="1" customFormat="1" ht="12" customHeight="1" x14ac:dyDescent="0.2">
      <c r="B119" s="27"/>
      <c r="C119" s="24" t="s">
        <v>16</v>
      </c>
      <c r="F119" s="22" t="str">
        <f>F12</f>
        <v>_</v>
      </c>
      <c r="I119" s="24" t="s">
        <v>17</v>
      </c>
      <c r="J119" s="156" t="str">
        <f>IF(J12="","",J12)</f>
        <v>12. 8. 2024</v>
      </c>
      <c r="L119" s="27"/>
    </row>
    <row r="120" spans="2:65" s="1" customFormat="1" ht="6.95" customHeight="1" x14ac:dyDescent="0.2">
      <c r="B120" s="27"/>
      <c r="L120" s="27"/>
    </row>
    <row r="121" spans="2:65" s="1" customFormat="1" ht="15.2" customHeight="1" x14ac:dyDescent="0.2">
      <c r="B121" s="27"/>
      <c r="C121" s="24" t="s">
        <v>19</v>
      </c>
      <c r="E121" s="154"/>
      <c r="F121" s="22" t="str">
        <f>E15</f>
        <v>_</v>
      </c>
      <c r="I121" s="24" t="s">
        <v>23</v>
      </c>
      <c r="J121" s="25" t="str">
        <f>E21</f>
        <v>_</v>
      </c>
      <c r="L121" s="27"/>
    </row>
    <row r="122" spans="2:65" s="1" customFormat="1" ht="15.2" customHeight="1" x14ac:dyDescent="0.2">
      <c r="B122" s="27"/>
      <c r="C122" s="24" t="s">
        <v>22</v>
      </c>
      <c r="E122" s="154"/>
      <c r="F122" s="22" t="str">
        <f>IF(E18="","",E18)</f>
        <v>_</v>
      </c>
      <c r="I122" s="24" t="s">
        <v>25</v>
      </c>
      <c r="J122" s="155" t="str">
        <f>E24</f>
        <v>_</v>
      </c>
      <c r="L122" s="27"/>
    </row>
    <row r="123" spans="2:65" s="1" customFormat="1" ht="10.35" customHeight="1" x14ac:dyDescent="0.2">
      <c r="B123" s="27"/>
      <c r="L123" s="27"/>
    </row>
    <row r="124" spans="2:65" s="10" customFormat="1" ht="29.25" customHeight="1" x14ac:dyDescent="0.2">
      <c r="B124" s="103"/>
      <c r="C124" s="104" t="s">
        <v>94</v>
      </c>
      <c r="D124" s="105" t="s">
        <v>52</v>
      </c>
      <c r="E124" s="105" t="s">
        <v>48</v>
      </c>
      <c r="F124" s="105" t="s">
        <v>49</v>
      </c>
      <c r="G124" s="105" t="s">
        <v>95</v>
      </c>
      <c r="H124" s="105" t="s">
        <v>96</v>
      </c>
      <c r="I124" s="105" t="s">
        <v>97</v>
      </c>
      <c r="J124" s="105" t="s">
        <v>81</v>
      </c>
      <c r="K124" s="106" t="s">
        <v>98</v>
      </c>
      <c r="L124" s="103"/>
      <c r="M124" s="54" t="s">
        <v>1</v>
      </c>
      <c r="N124" s="55" t="s">
        <v>31</v>
      </c>
      <c r="O124" s="55" t="s">
        <v>99</v>
      </c>
      <c r="P124" s="55" t="s">
        <v>100</v>
      </c>
      <c r="Q124" s="55" t="s">
        <v>101</v>
      </c>
      <c r="R124" s="55" t="s">
        <v>102</v>
      </c>
      <c r="S124" s="55" t="s">
        <v>103</v>
      </c>
      <c r="T124" s="56" t="s">
        <v>104</v>
      </c>
    </row>
    <row r="125" spans="2:65" s="1" customFormat="1" ht="22.9" customHeight="1" x14ac:dyDescent="0.25">
      <c r="B125" s="27"/>
      <c r="C125" s="59" t="s">
        <v>105</v>
      </c>
      <c r="J125" s="107">
        <f>BK125</f>
        <v>0</v>
      </c>
      <c r="L125" s="27"/>
      <c r="M125" s="57"/>
      <c r="N125" s="48"/>
      <c r="O125" s="48"/>
      <c r="P125" s="108">
        <f>P126+P197</f>
        <v>11428.13875</v>
      </c>
      <c r="Q125" s="48"/>
      <c r="R125" s="108">
        <f>R126+R197</f>
        <v>45.125</v>
      </c>
      <c r="S125" s="48"/>
      <c r="T125" s="109">
        <f>T126+T197</f>
        <v>0</v>
      </c>
      <c r="AT125" s="15" t="s">
        <v>66</v>
      </c>
      <c r="AU125" s="15" t="s">
        <v>83</v>
      </c>
      <c r="BK125" s="110">
        <f>BK126+BK197</f>
        <v>0</v>
      </c>
    </row>
    <row r="126" spans="2:65" s="11" customFormat="1" ht="25.9" customHeight="1" x14ac:dyDescent="0.2">
      <c r="B126" s="111"/>
      <c r="D126" s="112" t="s">
        <v>66</v>
      </c>
      <c r="E126" s="113" t="s">
        <v>106</v>
      </c>
      <c r="F126" s="113" t="s">
        <v>107</v>
      </c>
      <c r="J126" s="114">
        <f>BK126</f>
        <v>0</v>
      </c>
      <c r="L126" s="111"/>
      <c r="M126" s="115"/>
      <c r="P126" s="116">
        <f>P127+P167+P177+P185+P192</f>
        <v>11428.13875</v>
      </c>
      <c r="R126" s="116">
        <f>R127+R167+R177+R185+R192</f>
        <v>45.125</v>
      </c>
      <c r="T126" s="117">
        <f>T127+T167+T177+T185+T192</f>
        <v>0</v>
      </c>
      <c r="AR126" s="112" t="s">
        <v>74</v>
      </c>
      <c r="AT126" s="118" t="s">
        <v>66</v>
      </c>
      <c r="AU126" s="118" t="s">
        <v>67</v>
      </c>
      <c r="AY126" s="112" t="s">
        <v>108</v>
      </c>
      <c r="BK126" s="119">
        <f>BK127+BK167+BK177+BK185+BK192</f>
        <v>0</v>
      </c>
    </row>
    <row r="127" spans="2:65" s="11" customFormat="1" ht="22.9" customHeight="1" x14ac:dyDescent="0.2">
      <c r="B127" s="111"/>
      <c r="D127" s="112" t="s">
        <v>66</v>
      </c>
      <c r="E127" s="120" t="s">
        <v>74</v>
      </c>
      <c r="F127" s="120" t="s">
        <v>109</v>
      </c>
      <c r="J127" s="121">
        <f>BK127</f>
        <v>0</v>
      </c>
      <c r="L127" s="111"/>
      <c r="M127" s="115"/>
      <c r="P127" s="116">
        <f>SUM(P128:P166)</f>
        <v>7211.05</v>
      </c>
      <c r="R127" s="116">
        <f>SUM(R128:R166)</f>
        <v>0</v>
      </c>
      <c r="T127" s="117">
        <f>SUM(T128:T166)</f>
        <v>0</v>
      </c>
      <c r="AR127" s="112" t="s">
        <v>74</v>
      </c>
      <c r="AT127" s="118" t="s">
        <v>66</v>
      </c>
      <c r="AU127" s="118" t="s">
        <v>74</v>
      </c>
      <c r="AY127" s="112" t="s">
        <v>108</v>
      </c>
      <c r="BK127" s="119">
        <f>SUM(BK128:BK166)</f>
        <v>0</v>
      </c>
    </row>
    <row r="128" spans="2:65" s="1" customFormat="1" ht="24.2" customHeight="1" x14ac:dyDescent="0.2">
      <c r="B128" s="27"/>
      <c r="C128" s="122" t="s">
        <v>110</v>
      </c>
      <c r="D128" s="122" t="s">
        <v>111</v>
      </c>
      <c r="E128" s="123" t="s">
        <v>112</v>
      </c>
      <c r="F128" s="124" t="s">
        <v>113</v>
      </c>
      <c r="G128" s="125" t="s">
        <v>114</v>
      </c>
      <c r="H128" s="126">
        <v>50</v>
      </c>
      <c r="I128" s="153">
        <v>0</v>
      </c>
      <c r="J128" s="127">
        <f>ROUND(I128*H128,2)</f>
        <v>0</v>
      </c>
      <c r="K128" s="124" t="s">
        <v>115</v>
      </c>
      <c r="L128" s="27"/>
      <c r="M128" s="128" t="s">
        <v>1</v>
      </c>
      <c r="N128" s="129" t="s">
        <v>32</v>
      </c>
      <c r="O128" s="130">
        <v>112.32</v>
      </c>
      <c r="P128" s="130">
        <f>O128*H128</f>
        <v>5616</v>
      </c>
      <c r="Q128" s="130">
        <v>0</v>
      </c>
      <c r="R128" s="130">
        <f>Q128*H128</f>
        <v>0</v>
      </c>
      <c r="S128" s="130">
        <v>0</v>
      </c>
      <c r="T128" s="131">
        <f>S128*H128</f>
        <v>0</v>
      </c>
      <c r="AR128" s="132" t="s">
        <v>116</v>
      </c>
      <c r="AT128" s="132" t="s">
        <v>117</v>
      </c>
      <c r="AU128" s="132" t="s">
        <v>76</v>
      </c>
      <c r="AY128" s="15" t="s">
        <v>108</v>
      </c>
      <c r="BE128" s="133">
        <f>IF(N128="základní",J128,0)</f>
        <v>0</v>
      </c>
      <c r="BF128" s="133">
        <f>IF(N128="snížená",J128,0)</f>
        <v>0</v>
      </c>
      <c r="BG128" s="133">
        <f>IF(N128="zákl. přenesená",J128,0)</f>
        <v>0</v>
      </c>
      <c r="BH128" s="133">
        <f>IF(N128="sníž. přenesená",J128,0)</f>
        <v>0</v>
      </c>
      <c r="BI128" s="133">
        <f>IF(N128="nulová",J128,0)</f>
        <v>0</v>
      </c>
      <c r="BJ128" s="15" t="s">
        <v>74</v>
      </c>
      <c r="BK128" s="133">
        <f>ROUND(I128*H128,2)</f>
        <v>0</v>
      </c>
      <c r="BL128" s="15" t="s">
        <v>116</v>
      </c>
      <c r="BM128" s="132" t="s">
        <v>118</v>
      </c>
    </row>
    <row r="129" spans="2:65" s="1" customFormat="1" ht="29.25" x14ac:dyDescent="0.2">
      <c r="B129" s="27"/>
      <c r="D129" s="134" t="s">
        <v>119</v>
      </c>
      <c r="F129" s="135" t="s">
        <v>120</v>
      </c>
      <c r="I129" s="154"/>
      <c r="L129" s="27"/>
      <c r="M129" s="136"/>
      <c r="T129" s="51"/>
      <c r="AT129" s="15" t="s">
        <v>119</v>
      </c>
      <c r="AU129" s="15" t="s">
        <v>76</v>
      </c>
    </row>
    <row r="130" spans="2:65" s="12" customFormat="1" x14ac:dyDescent="0.2">
      <c r="B130" s="137"/>
      <c r="D130" s="134" t="s">
        <v>121</v>
      </c>
      <c r="E130" s="138" t="s">
        <v>1</v>
      </c>
      <c r="F130" s="139" t="s">
        <v>122</v>
      </c>
      <c r="H130" s="140">
        <v>38</v>
      </c>
      <c r="I130" s="159"/>
      <c r="L130" s="137"/>
      <c r="M130" s="141"/>
      <c r="T130" s="142"/>
      <c r="AT130" s="138" t="s">
        <v>121</v>
      </c>
      <c r="AU130" s="138" t="s">
        <v>76</v>
      </c>
      <c r="AV130" s="12" t="s">
        <v>76</v>
      </c>
      <c r="AW130" s="12" t="s">
        <v>24</v>
      </c>
      <c r="AX130" s="12" t="s">
        <v>67</v>
      </c>
      <c r="AY130" s="138" t="s">
        <v>108</v>
      </c>
    </row>
    <row r="131" spans="2:65" s="12" customFormat="1" x14ac:dyDescent="0.2">
      <c r="B131" s="137"/>
      <c r="D131" s="134" t="s">
        <v>121</v>
      </c>
      <c r="E131" s="138" t="s">
        <v>1</v>
      </c>
      <c r="F131" s="139" t="s">
        <v>123</v>
      </c>
      <c r="H131" s="140">
        <v>12</v>
      </c>
      <c r="I131" s="159"/>
      <c r="L131" s="137"/>
      <c r="M131" s="141"/>
      <c r="T131" s="142"/>
      <c r="AT131" s="138" t="s">
        <v>121</v>
      </c>
      <c r="AU131" s="138" t="s">
        <v>76</v>
      </c>
      <c r="AV131" s="12" t="s">
        <v>76</v>
      </c>
      <c r="AW131" s="12" t="s">
        <v>24</v>
      </c>
      <c r="AX131" s="12" t="s">
        <v>67</v>
      </c>
      <c r="AY131" s="138" t="s">
        <v>108</v>
      </c>
    </row>
    <row r="132" spans="2:65" s="13" customFormat="1" x14ac:dyDescent="0.2">
      <c r="B132" s="143"/>
      <c r="D132" s="134" t="s">
        <v>121</v>
      </c>
      <c r="E132" s="144" t="s">
        <v>1</v>
      </c>
      <c r="F132" s="145" t="s">
        <v>124</v>
      </c>
      <c r="H132" s="146">
        <v>50</v>
      </c>
      <c r="I132" s="160"/>
      <c r="L132" s="143"/>
      <c r="M132" s="147"/>
      <c r="T132" s="148"/>
      <c r="AT132" s="144" t="s">
        <v>121</v>
      </c>
      <c r="AU132" s="144" t="s">
        <v>76</v>
      </c>
      <c r="AV132" s="13" t="s">
        <v>116</v>
      </c>
      <c r="AW132" s="13" t="s">
        <v>24</v>
      </c>
      <c r="AX132" s="13" t="s">
        <v>74</v>
      </c>
      <c r="AY132" s="144" t="s">
        <v>108</v>
      </c>
    </row>
    <row r="133" spans="2:65" s="1" customFormat="1" ht="24.2" customHeight="1" x14ac:dyDescent="0.2">
      <c r="B133" s="27"/>
      <c r="C133" s="122" t="s">
        <v>74</v>
      </c>
      <c r="D133" s="122" t="s">
        <v>117</v>
      </c>
      <c r="E133" s="123" t="s">
        <v>125</v>
      </c>
      <c r="F133" s="124" t="s">
        <v>126</v>
      </c>
      <c r="G133" s="125" t="s">
        <v>114</v>
      </c>
      <c r="H133" s="126">
        <v>11</v>
      </c>
      <c r="I133" s="153">
        <v>0</v>
      </c>
      <c r="J133" s="127">
        <f>ROUND(I133*H133,2)</f>
        <v>0</v>
      </c>
      <c r="K133" s="124" t="s">
        <v>127</v>
      </c>
      <c r="L133" s="27"/>
      <c r="M133" s="128" t="s">
        <v>1</v>
      </c>
      <c r="N133" s="129" t="s">
        <v>32</v>
      </c>
      <c r="O133" s="130">
        <v>0</v>
      </c>
      <c r="P133" s="130">
        <f>O133*H133</f>
        <v>0</v>
      </c>
      <c r="Q133" s="130">
        <v>0</v>
      </c>
      <c r="R133" s="130">
        <f>Q133*H133</f>
        <v>0</v>
      </c>
      <c r="S133" s="130">
        <v>0</v>
      </c>
      <c r="T133" s="131">
        <f>S133*H133</f>
        <v>0</v>
      </c>
      <c r="AR133" s="132" t="s">
        <v>116</v>
      </c>
      <c r="AT133" s="132" t="s">
        <v>117</v>
      </c>
      <c r="AU133" s="132" t="s">
        <v>76</v>
      </c>
      <c r="AY133" s="15" t="s">
        <v>108</v>
      </c>
      <c r="BE133" s="133">
        <f>IF(N133="základní",J133,0)</f>
        <v>0</v>
      </c>
      <c r="BF133" s="133">
        <f>IF(N133="snížená",J133,0)</f>
        <v>0</v>
      </c>
      <c r="BG133" s="133">
        <f>IF(N133="zákl. přenesená",J133,0)</f>
        <v>0</v>
      </c>
      <c r="BH133" s="133">
        <f>IF(N133="sníž. přenesená",J133,0)</f>
        <v>0</v>
      </c>
      <c r="BI133" s="133">
        <f>IF(N133="nulová",J133,0)</f>
        <v>0</v>
      </c>
      <c r="BJ133" s="15" t="s">
        <v>74</v>
      </c>
      <c r="BK133" s="133">
        <f>ROUND(I133*H133,2)</f>
        <v>0</v>
      </c>
      <c r="BL133" s="15" t="s">
        <v>116</v>
      </c>
      <c r="BM133" s="132" t="s">
        <v>76</v>
      </c>
    </row>
    <row r="134" spans="2:65" s="1" customFormat="1" ht="29.25" x14ac:dyDescent="0.2">
      <c r="B134" s="27"/>
      <c r="D134" s="134" t="s">
        <v>119</v>
      </c>
      <c r="F134" s="135" t="s">
        <v>128</v>
      </c>
      <c r="I134" s="154"/>
      <c r="L134" s="27"/>
      <c r="M134" s="136"/>
      <c r="T134" s="51"/>
      <c r="AT134" s="15" t="s">
        <v>119</v>
      </c>
      <c r="AU134" s="15" t="s">
        <v>76</v>
      </c>
    </row>
    <row r="135" spans="2:65" s="12" customFormat="1" x14ac:dyDescent="0.2">
      <c r="B135" s="137"/>
      <c r="D135" s="134" t="s">
        <v>121</v>
      </c>
      <c r="E135" s="138" t="s">
        <v>1</v>
      </c>
      <c r="F135" s="139" t="s">
        <v>129</v>
      </c>
      <c r="H135" s="140">
        <v>11</v>
      </c>
      <c r="I135" s="159"/>
      <c r="L135" s="137"/>
      <c r="M135" s="141"/>
      <c r="T135" s="142"/>
      <c r="AT135" s="138" t="s">
        <v>121</v>
      </c>
      <c r="AU135" s="138" t="s">
        <v>76</v>
      </c>
      <c r="AV135" s="12" t="s">
        <v>76</v>
      </c>
      <c r="AW135" s="12" t="s">
        <v>24</v>
      </c>
      <c r="AX135" s="12" t="s">
        <v>67</v>
      </c>
      <c r="AY135" s="138" t="s">
        <v>108</v>
      </c>
    </row>
    <row r="136" spans="2:65" s="13" customFormat="1" x14ac:dyDescent="0.2">
      <c r="B136" s="143"/>
      <c r="D136" s="134" t="s">
        <v>121</v>
      </c>
      <c r="E136" s="144" t="s">
        <v>1</v>
      </c>
      <c r="F136" s="145" t="s">
        <v>124</v>
      </c>
      <c r="H136" s="146">
        <v>11</v>
      </c>
      <c r="I136" s="160"/>
      <c r="L136" s="143"/>
      <c r="M136" s="147"/>
      <c r="T136" s="148"/>
      <c r="AT136" s="144" t="s">
        <v>121</v>
      </c>
      <c r="AU136" s="144" t="s">
        <v>76</v>
      </c>
      <c r="AV136" s="13" t="s">
        <v>116</v>
      </c>
      <c r="AW136" s="13" t="s">
        <v>24</v>
      </c>
      <c r="AX136" s="13" t="s">
        <v>74</v>
      </c>
      <c r="AY136" s="144" t="s">
        <v>108</v>
      </c>
    </row>
    <row r="137" spans="2:65" s="1" customFormat="1" ht="16.5" customHeight="1" x14ac:dyDescent="0.2">
      <c r="B137" s="27"/>
      <c r="C137" s="122" t="s">
        <v>76</v>
      </c>
      <c r="D137" s="122" t="s">
        <v>117</v>
      </c>
      <c r="E137" s="123" t="s">
        <v>130</v>
      </c>
      <c r="F137" s="124" t="s">
        <v>131</v>
      </c>
      <c r="G137" s="125" t="s">
        <v>132</v>
      </c>
      <c r="H137" s="126">
        <v>44</v>
      </c>
      <c r="I137" s="153">
        <v>0</v>
      </c>
      <c r="J137" s="127">
        <f>ROUND(I137*H137,2)</f>
        <v>0</v>
      </c>
      <c r="K137" s="124" t="s">
        <v>133</v>
      </c>
      <c r="L137" s="27"/>
      <c r="M137" s="128" t="s">
        <v>1</v>
      </c>
      <c r="N137" s="129" t="s">
        <v>32</v>
      </c>
      <c r="O137" s="130">
        <v>0</v>
      </c>
      <c r="P137" s="130">
        <f>O137*H137</f>
        <v>0</v>
      </c>
      <c r="Q137" s="130">
        <v>0</v>
      </c>
      <c r="R137" s="130">
        <f>Q137*H137</f>
        <v>0</v>
      </c>
      <c r="S137" s="130">
        <v>0</v>
      </c>
      <c r="T137" s="131">
        <f>S137*H137</f>
        <v>0</v>
      </c>
      <c r="AR137" s="132" t="s">
        <v>116</v>
      </c>
      <c r="AT137" s="132" t="s">
        <v>117</v>
      </c>
      <c r="AU137" s="132" t="s">
        <v>76</v>
      </c>
      <c r="AY137" s="15" t="s">
        <v>108</v>
      </c>
      <c r="BE137" s="133">
        <f>IF(N137="základní",J137,0)</f>
        <v>0</v>
      </c>
      <c r="BF137" s="133">
        <f>IF(N137="snížená",J137,0)</f>
        <v>0</v>
      </c>
      <c r="BG137" s="133">
        <f>IF(N137="zákl. přenesená",J137,0)</f>
        <v>0</v>
      </c>
      <c r="BH137" s="133">
        <f>IF(N137="sníž. přenesená",J137,0)</f>
        <v>0</v>
      </c>
      <c r="BI137" s="133">
        <f>IF(N137="nulová",J137,0)</f>
        <v>0</v>
      </c>
      <c r="BJ137" s="15" t="s">
        <v>74</v>
      </c>
      <c r="BK137" s="133">
        <f>ROUND(I137*H137,2)</f>
        <v>0</v>
      </c>
      <c r="BL137" s="15" t="s">
        <v>116</v>
      </c>
      <c r="BM137" s="132" t="s">
        <v>116</v>
      </c>
    </row>
    <row r="138" spans="2:65" s="1" customFormat="1" x14ac:dyDescent="0.2">
      <c r="B138" s="27"/>
      <c r="D138" s="134" t="s">
        <v>119</v>
      </c>
      <c r="F138" s="135" t="s">
        <v>131</v>
      </c>
      <c r="I138" s="154"/>
      <c r="L138" s="27"/>
      <c r="M138" s="136"/>
      <c r="T138" s="51"/>
      <c r="AT138" s="15" t="s">
        <v>119</v>
      </c>
      <c r="AU138" s="15" t="s">
        <v>76</v>
      </c>
    </row>
    <row r="139" spans="2:65" s="1" customFormat="1" ht="16.5" customHeight="1" x14ac:dyDescent="0.2">
      <c r="B139" s="27"/>
      <c r="C139" s="122" t="s">
        <v>134</v>
      </c>
      <c r="D139" s="122" t="s">
        <v>117</v>
      </c>
      <c r="E139" s="123" t="s">
        <v>135</v>
      </c>
      <c r="F139" s="124" t="s">
        <v>136</v>
      </c>
      <c r="G139" s="125" t="s">
        <v>137</v>
      </c>
      <c r="H139" s="126">
        <v>22</v>
      </c>
      <c r="I139" s="153">
        <v>0</v>
      </c>
      <c r="J139" s="127">
        <f>ROUND(I139*H139,2)</f>
        <v>0</v>
      </c>
      <c r="K139" s="124" t="s">
        <v>133</v>
      </c>
      <c r="L139" s="27"/>
      <c r="M139" s="128" t="s">
        <v>1</v>
      </c>
      <c r="N139" s="129" t="s">
        <v>32</v>
      </c>
      <c r="O139" s="130">
        <v>0</v>
      </c>
      <c r="P139" s="130">
        <f>O139*H139</f>
        <v>0</v>
      </c>
      <c r="Q139" s="130">
        <v>0</v>
      </c>
      <c r="R139" s="130">
        <f>Q139*H139</f>
        <v>0</v>
      </c>
      <c r="S139" s="130">
        <v>0</v>
      </c>
      <c r="T139" s="131">
        <f>S139*H139</f>
        <v>0</v>
      </c>
      <c r="AR139" s="132" t="s">
        <v>116</v>
      </c>
      <c r="AT139" s="132" t="s">
        <v>117</v>
      </c>
      <c r="AU139" s="132" t="s">
        <v>76</v>
      </c>
      <c r="AY139" s="15" t="s">
        <v>108</v>
      </c>
      <c r="BE139" s="133">
        <f>IF(N139="základní",J139,0)</f>
        <v>0</v>
      </c>
      <c r="BF139" s="133">
        <f>IF(N139="snížená",J139,0)</f>
        <v>0</v>
      </c>
      <c r="BG139" s="133">
        <f>IF(N139="zákl. přenesená",J139,0)</f>
        <v>0</v>
      </c>
      <c r="BH139" s="133">
        <f>IF(N139="sníž. přenesená",J139,0)</f>
        <v>0</v>
      </c>
      <c r="BI139" s="133">
        <f>IF(N139="nulová",J139,0)</f>
        <v>0</v>
      </c>
      <c r="BJ139" s="15" t="s">
        <v>74</v>
      </c>
      <c r="BK139" s="133">
        <f>ROUND(I139*H139,2)</f>
        <v>0</v>
      </c>
      <c r="BL139" s="15" t="s">
        <v>116</v>
      </c>
      <c r="BM139" s="132" t="s">
        <v>138</v>
      </c>
    </row>
    <row r="140" spans="2:65" s="1" customFormat="1" x14ac:dyDescent="0.2">
      <c r="B140" s="27"/>
      <c r="D140" s="134" t="s">
        <v>119</v>
      </c>
      <c r="F140" s="135" t="s">
        <v>136</v>
      </c>
      <c r="I140" s="154"/>
      <c r="L140" s="27"/>
      <c r="M140" s="136"/>
      <c r="T140" s="51"/>
      <c r="AT140" s="15" t="s">
        <v>119</v>
      </c>
      <c r="AU140" s="15" t="s">
        <v>76</v>
      </c>
    </row>
    <row r="141" spans="2:65" s="12" customFormat="1" x14ac:dyDescent="0.2">
      <c r="B141" s="137"/>
      <c r="D141" s="134" t="s">
        <v>121</v>
      </c>
      <c r="E141" s="138" t="s">
        <v>1</v>
      </c>
      <c r="F141" s="139" t="s">
        <v>139</v>
      </c>
      <c r="H141" s="140">
        <v>22</v>
      </c>
      <c r="I141" s="159"/>
      <c r="L141" s="137"/>
      <c r="M141" s="141"/>
      <c r="T141" s="142"/>
      <c r="AT141" s="138" t="s">
        <v>121</v>
      </c>
      <c r="AU141" s="138" t="s">
        <v>76</v>
      </c>
      <c r="AV141" s="12" t="s">
        <v>76</v>
      </c>
      <c r="AW141" s="12" t="s">
        <v>24</v>
      </c>
      <c r="AX141" s="12" t="s">
        <v>67</v>
      </c>
      <c r="AY141" s="138" t="s">
        <v>108</v>
      </c>
    </row>
    <row r="142" spans="2:65" s="13" customFormat="1" x14ac:dyDescent="0.2">
      <c r="B142" s="143"/>
      <c r="D142" s="134" t="s">
        <v>121</v>
      </c>
      <c r="E142" s="144" t="s">
        <v>1</v>
      </c>
      <c r="F142" s="145" t="s">
        <v>124</v>
      </c>
      <c r="H142" s="146">
        <v>22</v>
      </c>
      <c r="I142" s="160"/>
      <c r="L142" s="143"/>
      <c r="M142" s="147"/>
      <c r="T142" s="148"/>
      <c r="AT142" s="144" t="s">
        <v>121</v>
      </c>
      <c r="AU142" s="144" t="s">
        <v>76</v>
      </c>
      <c r="AV142" s="13" t="s">
        <v>116</v>
      </c>
      <c r="AW142" s="13" t="s">
        <v>24</v>
      </c>
      <c r="AX142" s="13" t="s">
        <v>74</v>
      </c>
      <c r="AY142" s="144" t="s">
        <v>108</v>
      </c>
    </row>
    <row r="143" spans="2:65" s="1" customFormat="1" ht="24.2" customHeight="1" x14ac:dyDescent="0.2">
      <c r="B143" s="27"/>
      <c r="C143" s="122" t="s">
        <v>116</v>
      </c>
      <c r="D143" s="122" t="s">
        <v>117</v>
      </c>
      <c r="E143" s="123" t="s">
        <v>140</v>
      </c>
      <c r="F143" s="124" t="s">
        <v>141</v>
      </c>
      <c r="G143" s="125" t="s">
        <v>114</v>
      </c>
      <c r="H143" s="126">
        <v>43.34</v>
      </c>
      <c r="I143" s="153">
        <v>0</v>
      </c>
      <c r="J143" s="127">
        <f>ROUND(I143*H143,2)</f>
        <v>0</v>
      </c>
      <c r="K143" s="124" t="s">
        <v>127</v>
      </c>
      <c r="L143" s="27"/>
      <c r="M143" s="128" t="s">
        <v>1</v>
      </c>
      <c r="N143" s="129" t="s">
        <v>32</v>
      </c>
      <c r="O143" s="130">
        <v>0</v>
      </c>
      <c r="P143" s="130">
        <f>O143*H143</f>
        <v>0</v>
      </c>
      <c r="Q143" s="130">
        <v>0</v>
      </c>
      <c r="R143" s="130">
        <f>Q143*H143</f>
        <v>0</v>
      </c>
      <c r="S143" s="130">
        <v>0</v>
      </c>
      <c r="T143" s="131">
        <f>S143*H143</f>
        <v>0</v>
      </c>
      <c r="AR143" s="132" t="s">
        <v>116</v>
      </c>
      <c r="AT143" s="132" t="s">
        <v>117</v>
      </c>
      <c r="AU143" s="132" t="s">
        <v>76</v>
      </c>
      <c r="AY143" s="15" t="s">
        <v>108</v>
      </c>
      <c r="BE143" s="133">
        <f>IF(N143="základní",J143,0)</f>
        <v>0</v>
      </c>
      <c r="BF143" s="133">
        <f>IF(N143="snížená",J143,0)</f>
        <v>0</v>
      </c>
      <c r="BG143" s="133">
        <f>IF(N143="zákl. přenesená",J143,0)</f>
        <v>0</v>
      </c>
      <c r="BH143" s="133">
        <f>IF(N143="sníž. přenesená",J143,0)</f>
        <v>0</v>
      </c>
      <c r="BI143" s="133">
        <f>IF(N143="nulová",J143,0)</f>
        <v>0</v>
      </c>
      <c r="BJ143" s="15" t="s">
        <v>74</v>
      </c>
      <c r="BK143" s="133">
        <f>ROUND(I143*H143,2)</f>
        <v>0</v>
      </c>
      <c r="BL143" s="15" t="s">
        <v>116</v>
      </c>
      <c r="BM143" s="132" t="s">
        <v>142</v>
      </c>
    </row>
    <row r="144" spans="2:65" s="1" customFormat="1" ht="19.5" x14ac:dyDescent="0.2">
      <c r="B144" s="27"/>
      <c r="D144" s="134" t="s">
        <v>119</v>
      </c>
      <c r="F144" s="135" t="s">
        <v>143</v>
      </c>
      <c r="I144" s="154"/>
      <c r="L144" s="27"/>
      <c r="M144" s="136"/>
      <c r="T144" s="51"/>
      <c r="AT144" s="15" t="s">
        <v>119</v>
      </c>
      <c r="AU144" s="15" t="s">
        <v>76</v>
      </c>
    </row>
    <row r="145" spans="2:65" s="12" customFormat="1" x14ac:dyDescent="0.2">
      <c r="B145" s="137"/>
      <c r="D145" s="134" t="s">
        <v>121</v>
      </c>
      <c r="E145" s="138" t="s">
        <v>1</v>
      </c>
      <c r="F145" s="139" t="s">
        <v>144</v>
      </c>
      <c r="H145" s="140">
        <v>15.84</v>
      </c>
      <c r="I145" s="159"/>
      <c r="L145" s="137"/>
      <c r="M145" s="141"/>
      <c r="T145" s="142"/>
      <c r="AT145" s="138" t="s">
        <v>121</v>
      </c>
      <c r="AU145" s="138" t="s">
        <v>76</v>
      </c>
      <c r="AV145" s="12" t="s">
        <v>76</v>
      </c>
      <c r="AW145" s="12" t="s">
        <v>24</v>
      </c>
      <c r="AX145" s="12" t="s">
        <v>67</v>
      </c>
      <c r="AY145" s="138" t="s">
        <v>108</v>
      </c>
    </row>
    <row r="146" spans="2:65" s="12" customFormat="1" x14ac:dyDescent="0.2">
      <c r="B146" s="137"/>
      <c r="D146" s="134" t="s">
        <v>121</v>
      </c>
      <c r="E146" s="138" t="s">
        <v>1</v>
      </c>
      <c r="F146" s="139" t="s">
        <v>145</v>
      </c>
      <c r="H146" s="140">
        <v>27.5</v>
      </c>
      <c r="I146" s="159"/>
      <c r="L146" s="137"/>
      <c r="M146" s="141"/>
      <c r="T146" s="142"/>
      <c r="AT146" s="138" t="s">
        <v>121</v>
      </c>
      <c r="AU146" s="138" t="s">
        <v>76</v>
      </c>
      <c r="AV146" s="12" t="s">
        <v>76</v>
      </c>
      <c r="AW146" s="12" t="s">
        <v>24</v>
      </c>
      <c r="AX146" s="12" t="s">
        <v>67</v>
      </c>
      <c r="AY146" s="138" t="s">
        <v>108</v>
      </c>
    </row>
    <row r="147" spans="2:65" s="13" customFormat="1" x14ac:dyDescent="0.2">
      <c r="B147" s="143"/>
      <c r="D147" s="134" t="s">
        <v>121</v>
      </c>
      <c r="E147" s="144" t="s">
        <v>1</v>
      </c>
      <c r="F147" s="145" t="s">
        <v>124</v>
      </c>
      <c r="H147" s="146">
        <v>43.34</v>
      </c>
      <c r="I147" s="160"/>
      <c r="L147" s="143"/>
      <c r="M147" s="147"/>
      <c r="T147" s="148"/>
      <c r="AT147" s="144" t="s">
        <v>121</v>
      </c>
      <c r="AU147" s="144" t="s">
        <v>76</v>
      </c>
      <c r="AV147" s="13" t="s">
        <v>116</v>
      </c>
      <c r="AW147" s="13" t="s">
        <v>24</v>
      </c>
      <c r="AX147" s="13" t="s">
        <v>74</v>
      </c>
      <c r="AY147" s="144" t="s">
        <v>108</v>
      </c>
    </row>
    <row r="148" spans="2:65" s="1" customFormat="1" ht="24.2" customHeight="1" x14ac:dyDescent="0.2">
      <c r="B148" s="27"/>
      <c r="C148" s="122" t="s">
        <v>146</v>
      </c>
      <c r="D148" s="122" t="s">
        <v>111</v>
      </c>
      <c r="E148" s="123" t="s">
        <v>147</v>
      </c>
      <c r="F148" s="124" t="s">
        <v>148</v>
      </c>
      <c r="G148" s="125" t="s">
        <v>114</v>
      </c>
      <c r="H148" s="126">
        <v>5</v>
      </c>
      <c r="I148" s="153">
        <v>0</v>
      </c>
      <c r="J148" s="127">
        <f>ROUND(I148*H148,2)</f>
        <v>0</v>
      </c>
      <c r="K148" s="124" t="s">
        <v>115</v>
      </c>
      <c r="L148" s="27"/>
      <c r="M148" s="128" t="s">
        <v>1</v>
      </c>
      <c r="N148" s="129" t="s">
        <v>32</v>
      </c>
      <c r="O148" s="130">
        <v>62.3</v>
      </c>
      <c r="P148" s="130">
        <f>O148*H148</f>
        <v>311.5</v>
      </c>
      <c r="Q148" s="130">
        <v>0</v>
      </c>
      <c r="R148" s="130">
        <f>Q148*H148</f>
        <v>0</v>
      </c>
      <c r="S148" s="130">
        <v>0</v>
      </c>
      <c r="T148" s="131">
        <f>S148*H148</f>
        <v>0</v>
      </c>
      <c r="AR148" s="132" t="s">
        <v>116</v>
      </c>
      <c r="AT148" s="132" t="s">
        <v>117</v>
      </c>
      <c r="AU148" s="132" t="s">
        <v>76</v>
      </c>
      <c r="AY148" s="15" t="s">
        <v>108</v>
      </c>
      <c r="BE148" s="133">
        <f>IF(N148="základní",J148,0)</f>
        <v>0</v>
      </c>
      <c r="BF148" s="133">
        <f>IF(N148="snížená",J148,0)</f>
        <v>0</v>
      </c>
      <c r="BG148" s="133">
        <f>IF(N148="zákl. přenesená",J148,0)</f>
        <v>0</v>
      </c>
      <c r="BH148" s="133">
        <f>IF(N148="sníž. přenesená",J148,0)</f>
        <v>0</v>
      </c>
      <c r="BI148" s="133">
        <f>IF(N148="nulová",J148,0)</f>
        <v>0</v>
      </c>
      <c r="BJ148" s="15" t="s">
        <v>74</v>
      </c>
      <c r="BK148" s="133">
        <f>ROUND(I148*H148,2)</f>
        <v>0</v>
      </c>
      <c r="BL148" s="15" t="s">
        <v>116</v>
      </c>
      <c r="BM148" s="132" t="s">
        <v>149</v>
      </c>
    </row>
    <row r="149" spans="2:65" s="1" customFormat="1" ht="19.5" x14ac:dyDescent="0.2">
      <c r="B149" s="27"/>
      <c r="D149" s="134" t="s">
        <v>119</v>
      </c>
      <c r="F149" s="135" t="s">
        <v>150</v>
      </c>
      <c r="I149" s="154"/>
      <c r="L149" s="27"/>
      <c r="M149" s="136"/>
      <c r="T149" s="51"/>
      <c r="AT149" s="15" t="s">
        <v>119</v>
      </c>
      <c r="AU149" s="15" t="s">
        <v>76</v>
      </c>
    </row>
    <row r="150" spans="2:65" s="1" customFormat="1" ht="24.2" customHeight="1" x14ac:dyDescent="0.2">
      <c r="B150" s="27"/>
      <c r="C150" s="122" t="s">
        <v>151</v>
      </c>
      <c r="D150" s="122" t="s">
        <v>117</v>
      </c>
      <c r="E150" s="123" t="s">
        <v>152</v>
      </c>
      <c r="F150" s="124" t="s">
        <v>153</v>
      </c>
      <c r="G150" s="125" t="s">
        <v>114</v>
      </c>
      <c r="H150" s="126">
        <v>70.84</v>
      </c>
      <c r="I150" s="153">
        <v>0</v>
      </c>
      <c r="J150" s="127">
        <f>ROUND(I150*H150,2)</f>
        <v>0</v>
      </c>
      <c r="K150" s="124" t="s">
        <v>127</v>
      </c>
      <c r="L150" s="27"/>
      <c r="M150" s="128" t="s">
        <v>1</v>
      </c>
      <c r="N150" s="129" t="s">
        <v>32</v>
      </c>
      <c r="O150" s="130">
        <v>0</v>
      </c>
      <c r="P150" s="130">
        <f>O150*H150</f>
        <v>0</v>
      </c>
      <c r="Q150" s="130">
        <v>0</v>
      </c>
      <c r="R150" s="130">
        <f>Q150*H150</f>
        <v>0</v>
      </c>
      <c r="S150" s="130">
        <v>0</v>
      </c>
      <c r="T150" s="131">
        <f>S150*H150</f>
        <v>0</v>
      </c>
      <c r="AR150" s="132" t="s">
        <v>116</v>
      </c>
      <c r="AT150" s="132" t="s">
        <v>117</v>
      </c>
      <c r="AU150" s="132" t="s">
        <v>76</v>
      </c>
      <c r="AY150" s="15" t="s">
        <v>108</v>
      </c>
      <c r="BE150" s="133">
        <f>IF(N150="základní",J150,0)</f>
        <v>0</v>
      </c>
      <c r="BF150" s="133">
        <f>IF(N150="snížená",J150,0)</f>
        <v>0</v>
      </c>
      <c r="BG150" s="133">
        <f>IF(N150="zákl. přenesená",J150,0)</f>
        <v>0</v>
      </c>
      <c r="BH150" s="133">
        <f>IF(N150="sníž. přenesená",J150,0)</f>
        <v>0</v>
      </c>
      <c r="BI150" s="133">
        <f>IF(N150="nulová",J150,0)</f>
        <v>0</v>
      </c>
      <c r="BJ150" s="15" t="s">
        <v>74</v>
      </c>
      <c r="BK150" s="133">
        <f>ROUND(I150*H150,2)</f>
        <v>0</v>
      </c>
      <c r="BL150" s="15" t="s">
        <v>116</v>
      </c>
      <c r="BM150" s="132" t="s">
        <v>154</v>
      </c>
    </row>
    <row r="151" spans="2:65" s="1" customFormat="1" ht="19.5" x14ac:dyDescent="0.2">
      <c r="B151" s="27"/>
      <c r="D151" s="134" t="s">
        <v>119</v>
      </c>
      <c r="F151" s="135" t="s">
        <v>155</v>
      </c>
      <c r="I151" s="154"/>
      <c r="L151" s="27"/>
      <c r="M151" s="136"/>
      <c r="T151" s="51"/>
      <c r="AT151" s="15" t="s">
        <v>119</v>
      </c>
      <c r="AU151" s="15" t="s">
        <v>76</v>
      </c>
    </row>
    <row r="152" spans="2:65" s="12" customFormat="1" x14ac:dyDescent="0.2">
      <c r="B152" s="137"/>
      <c r="D152" s="134" t="s">
        <v>121</v>
      </c>
      <c r="E152" s="138" t="s">
        <v>1</v>
      </c>
      <c r="F152" s="139" t="s">
        <v>144</v>
      </c>
      <c r="H152" s="140">
        <v>15.84</v>
      </c>
      <c r="I152" s="159"/>
      <c r="L152" s="137"/>
      <c r="M152" s="141"/>
      <c r="T152" s="142"/>
      <c r="AT152" s="138" t="s">
        <v>121</v>
      </c>
      <c r="AU152" s="138" t="s">
        <v>76</v>
      </c>
      <c r="AV152" s="12" t="s">
        <v>76</v>
      </c>
      <c r="AW152" s="12" t="s">
        <v>24</v>
      </c>
      <c r="AX152" s="12" t="s">
        <v>67</v>
      </c>
      <c r="AY152" s="138" t="s">
        <v>108</v>
      </c>
    </row>
    <row r="153" spans="2:65" s="12" customFormat="1" x14ac:dyDescent="0.2">
      <c r="B153" s="137"/>
      <c r="D153" s="134" t="s">
        <v>121</v>
      </c>
      <c r="E153" s="138" t="s">
        <v>1</v>
      </c>
      <c r="F153" s="139" t="s">
        <v>156</v>
      </c>
      <c r="H153" s="140">
        <v>55</v>
      </c>
      <c r="I153" s="159"/>
      <c r="L153" s="137"/>
      <c r="M153" s="141"/>
      <c r="T153" s="142"/>
      <c r="AT153" s="138" t="s">
        <v>121</v>
      </c>
      <c r="AU153" s="138" t="s">
        <v>76</v>
      </c>
      <c r="AV153" s="12" t="s">
        <v>76</v>
      </c>
      <c r="AW153" s="12" t="s">
        <v>24</v>
      </c>
      <c r="AX153" s="12" t="s">
        <v>67</v>
      </c>
      <c r="AY153" s="138" t="s">
        <v>108</v>
      </c>
    </row>
    <row r="154" spans="2:65" s="13" customFormat="1" x14ac:dyDescent="0.2">
      <c r="B154" s="143"/>
      <c r="D154" s="134" t="s">
        <v>121</v>
      </c>
      <c r="E154" s="144" t="s">
        <v>1</v>
      </c>
      <c r="F154" s="145" t="s">
        <v>124</v>
      </c>
      <c r="H154" s="146">
        <v>70.84</v>
      </c>
      <c r="I154" s="160"/>
      <c r="L154" s="143"/>
      <c r="M154" s="147"/>
      <c r="T154" s="148"/>
      <c r="AT154" s="144" t="s">
        <v>121</v>
      </c>
      <c r="AU154" s="144" t="s">
        <v>76</v>
      </c>
      <c r="AV154" s="13" t="s">
        <v>116</v>
      </c>
      <c r="AW154" s="13" t="s">
        <v>24</v>
      </c>
      <c r="AX154" s="13" t="s">
        <v>74</v>
      </c>
      <c r="AY154" s="144" t="s">
        <v>108</v>
      </c>
    </row>
    <row r="155" spans="2:65" s="1" customFormat="1" ht="16.5" customHeight="1" x14ac:dyDescent="0.2">
      <c r="B155" s="27"/>
      <c r="C155" s="122" t="s">
        <v>138</v>
      </c>
      <c r="D155" s="122" t="s">
        <v>117</v>
      </c>
      <c r="E155" s="123" t="s">
        <v>157</v>
      </c>
      <c r="F155" s="124" t="s">
        <v>158</v>
      </c>
      <c r="G155" s="125" t="s">
        <v>137</v>
      </c>
      <c r="H155" s="126">
        <v>113.34399999999999</v>
      </c>
      <c r="I155" s="153">
        <v>0</v>
      </c>
      <c r="J155" s="127">
        <f>ROUND(I155*H155,2)</f>
        <v>0</v>
      </c>
      <c r="K155" s="124" t="s">
        <v>127</v>
      </c>
      <c r="L155" s="27"/>
      <c r="M155" s="128" t="s">
        <v>1</v>
      </c>
      <c r="N155" s="129" t="s">
        <v>32</v>
      </c>
      <c r="O155" s="130">
        <v>0</v>
      </c>
      <c r="P155" s="130">
        <f>O155*H155</f>
        <v>0</v>
      </c>
      <c r="Q155" s="130">
        <v>0</v>
      </c>
      <c r="R155" s="130">
        <f>Q155*H155</f>
        <v>0</v>
      </c>
      <c r="S155" s="130">
        <v>0</v>
      </c>
      <c r="T155" s="131">
        <f>S155*H155</f>
        <v>0</v>
      </c>
      <c r="AR155" s="132" t="s">
        <v>116</v>
      </c>
      <c r="AT155" s="132" t="s">
        <v>117</v>
      </c>
      <c r="AU155" s="132" t="s">
        <v>76</v>
      </c>
      <c r="AY155" s="15" t="s">
        <v>108</v>
      </c>
      <c r="BE155" s="133">
        <f>IF(N155="základní",J155,0)</f>
        <v>0</v>
      </c>
      <c r="BF155" s="133">
        <f>IF(N155="snížená",J155,0)</f>
        <v>0</v>
      </c>
      <c r="BG155" s="133">
        <f>IF(N155="zákl. přenesená",J155,0)</f>
        <v>0</v>
      </c>
      <c r="BH155" s="133">
        <f>IF(N155="sníž. přenesená",J155,0)</f>
        <v>0</v>
      </c>
      <c r="BI155" s="133">
        <f>IF(N155="nulová",J155,0)</f>
        <v>0</v>
      </c>
      <c r="BJ155" s="15" t="s">
        <v>74</v>
      </c>
      <c r="BK155" s="133">
        <f>ROUND(I155*H155,2)</f>
        <v>0</v>
      </c>
      <c r="BL155" s="15" t="s">
        <v>116</v>
      </c>
      <c r="BM155" s="132" t="s">
        <v>8</v>
      </c>
    </row>
    <row r="156" spans="2:65" s="1" customFormat="1" x14ac:dyDescent="0.2">
      <c r="B156" s="27"/>
      <c r="D156" s="134" t="s">
        <v>119</v>
      </c>
      <c r="F156" s="135" t="s">
        <v>159</v>
      </c>
      <c r="I156" s="154"/>
      <c r="L156" s="27"/>
      <c r="M156" s="136"/>
      <c r="T156" s="51"/>
      <c r="AT156" s="15" t="s">
        <v>119</v>
      </c>
      <c r="AU156" s="15" t="s">
        <v>76</v>
      </c>
    </row>
    <row r="157" spans="2:65" s="12" customFormat="1" x14ac:dyDescent="0.2">
      <c r="B157" s="137"/>
      <c r="D157" s="134" t="s">
        <v>121</v>
      </c>
      <c r="E157" s="138" t="s">
        <v>1</v>
      </c>
      <c r="F157" s="139" t="s">
        <v>160</v>
      </c>
      <c r="H157" s="140">
        <v>113.34399999999999</v>
      </c>
      <c r="I157" s="159"/>
      <c r="L157" s="137"/>
      <c r="M157" s="141"/>
      <c r="T157" s="142"/>
      <c r="AT157" s="138" t="s">
        <v>121</v>
      </c>
      <c r="AU157" s="138" t="s">
        <v>76</v>
      </c>
      <c r="AV157" s="12" t="s">
        <v>76</v>
      </c>
      <c r="AW157" s="12" t="s">
        <v>24</v>
      </c>
      <c r="AX157" s="12" t="s">
        <v>67</v>
      </c>
      <c r="AY157" s="138" t="s">
        <v>108</v>
      </c>
    </row>
    <row r="158" spans="2:65" s="13" customFormat="1" x14ac:dyDescent="0.2">
      <c r="B158" s="143"/>
      <c r="D158" s="134" t="s">
        <v>121</v>
      </c>
      <c r="E158" s="144" t="s">
        <v>1</v>
      </c>
      <c r="F158" s="145" t="s">
        <v>124</v>
      </c>
      <c r="H158" s="146">
        <v>113.34399999999999</v>
      </c>
      <c r="I158" s="160"/>
      <c r="L158" s="143"/>
      <c r="M158" s="147"/>
      <c r="T158" s="148"/>
      <c r="AT158" s="144" t="s">
        <v>121</v>
      </c>
      <c r="AU158" s="144" t="s">
        <v>76</v>
      </c>
      <c r="AV158" s="13" t="s">
        <v>116</v>
      </c>
      <c r="AW158" s="13" t="s">
        <v>24</v>
      </c>
      <c r="AX158" s="13" t="s">
        <v>74</v>
      </c>
      <c r="AY158" s="144" t="s">
        <v>108</v>
      </c>
    </row>
    <row r="159" spans="2:65" s="1" customFormat="1" ht="24.2" customHeight="1" x14ac:dyDescent="0.2">
      <c r="B159" s="27"/>
      <c r="C159" s="122" t="s">
        <v>161</v>
      </c>
      <c r="D159" s="122" t="s">
        <v>117</v>
      </c>
      <c r="E159" s="123" t="s">
        <v>162</v>
      </c>
      <c r="F159" s="124" t="s">
        <v>163</v>
      </c>
      <c r="G159" s="125" t="s">
        <v>114</v>
      </c>
      <c r="H159" s="126">
        <v>27.5</v>
      </c>
      <c r="I159" s="153">
        <v>0</v>
      </c>
      <c r="J159" s="127">
        <f>ROUND(I159*H159,2)</f>
        <v>0</v>
      </c>
      <c r="K159" s="124" t="s">
        <v>127</v>
      </c>
      <c r="L159" s="27"/>
      <c r="M159" s="128" t="s">
        <v>1</v>
      </c>
      <c r="N159" s="129" t="s">
        <v>32</v>
      </c>
      <c r="O159" s="130">
        <v>0</v>
      </c>
      <c r="P159" s="130">
        <f>O159*H159</f>
        <v>0</v>
      </c>
      <c r="Q159" s="130">
        <v>0</v>
      </c>
      <c r="R159" s="130">
        <f>Q159*H159</f>
        <v>0</v>
      </c>
      <c r="S159" s="130">
        <v>0</v>
      </c>
      <c r="T159" s="131">
        <f>S159*H159</f>
        <v>0</v>
      </c>
      <c r="AR159" s="132" t="s">
        <v>116</v>
      </c>
      <c r="AT159" s="132" t="s">
        <v>117</v>
      </c>
      <c r="AU159" s="132" t="s">
        <v>76</v>
      </c>
      <c r="AY159" s="15" t="s">
        <v>108</v>
      </c>
      <c r="BE159" s="133">
        <f>IF(N159="základní",J159,0)</f>
        <v>0</v>
      </c>
      <c r="BF159" s="133">
        <f>IF(N159="snížená",J159,0)</f>
        <v>0</v>
      </c>
      <c r="BG159" s="133">
        <f>IF(N159="zákl. přenesená",J159,0)</f>
        <v>0</v>
      </c>
      <c r="BH159" s="133">
        <f>IF(N159="sníž. přenesená",J159,0)</f>
        <v>0</v>
      </c>
      <c r="BI159" s="133">
        <f>IF(N159="nulová",J159,0)</f>
        <v>0</v>
      </c>
      <c r="BJ159" s="15" t="s">
        <v>74</v>
      </c>
      <c r="BK159" s="133">
        <f>ROUND(I159*H159,2)</f>
        <v>0</v>
      </c>
      <c r="BL159" s="15" t="s">
        <v>116</v>
      </c>
      <c r="BM159" s="132" t="s">
        <v>164</v>
      </c>
    </row>
    <row r="160" spans="2:65" s="1" customFormat="1" ht="19.5" x14ac:dyDescent="0.2">
      <c r="B160" s="27"/>
      <c r="D160" s="134" t="s">
        <v>119</v>
      </c>
      <c r="F160" s="135" t="s">
        <v>165</v>
      </c>
      <c r="I160" s="154"/>
      <c r="L160" s="27"/>
      <c r="M160" s="136"/>
      <c r="T160" s="51"/>
      <c r="AT160" s="15" t="s">
        <v>119</v>
      </c>
      <c r="AU160" s="15" t="s">
        <v>76</v>
      </c>
    </row>
    <row r="161" spans="2:65" s="12" customFormat="1" x14ac:dyDescent="0.2">
      <c r="B161" s="137"/>
      <c r="D161" s="134" t="s">
        <v>121</v>
      </c>
      <c r="E161" s="138" t="s">
        <v>1</v>
      </c>
      <c r="F161" s="139" t="s">
        <v>145</v>
      </c>
      <c r="H161" s="140">
        <v>27.5</v>
      </c>
      <c r="I161" s="159"/>
      <c r="L161" s="137"/>
      <c r="M161" s="141"/>
      <c r="T161" s="142"/>
      <c r="AT161" s="138" t="s">
        <v>121</v>
      </c>
      <c r="AU161" s="138" t="s">
        <v>76</v>
      </c>
      <c r="AV161" s="12" t="s">
        <v>76</v>
      </c>
      <c r="AW161" s="12" t="s">
        <v>24</v>
      </c>
      <c r="AX161" s="12" t="s">
        <v>67</v>
      </c>
      <c r="AY161" s="138" t="s">
        <v>108</v>
      </c>
    </row>
    <row r="162" spans="2:65" s="13" customFormat="1" x14ac:dyDescent="0.2">
      <c r="B162" s="143"/>
      <c r="D162" s="134" t="s">
        <v>121</v>
      </c>
      <c r="E162" s="144" t="s">
        <v>1</v>
      </c>
      <c r="F162" s="145" t="s">
        <v>124</v>
      </c>
      <c r="H162" s="146">
        <v>27.5</v>
      </c>
      <c r="I162" s="160"/>
      <c r="L162" s="143"/>
      <c r="M162" s="147"/>
      <c r="T162" s="148"/>
      <c r="AT162" s="144" t="s">
        <v>121</v>
      </c>
      <c r="AU162" s="144" t="s">
        <v>76</v>
      </c>
      <c r="AV162" s="13" t="s">
        <v>116</v>
      </c>
      <c r="AW162" s="13" t="s">
        <v>24</v>
      </c>
      <c r="AX162" s="13" t="s">
        <v>74</v>
      </c>
      <c r="AY162" s="144" t="s">
        <v>108</v>
      </c>
    </row>
    <row r="163" spans="2:65" s="1" customFormat="1" ht="16.5" customHeight="1" x14ac:dyDescent="0.2">
      <c r="B163" s="27"/>
      <c r="C163" s="122" t="s">
        <v>166</v>
      </c>
      <c r="D163" s="122" t="s">
        <v>111</v>
      </c>
      <c r="E163" s="123" t="s">
        <v>167</v>
      </c>
      <c r="F163" s="124" t="s">
        <v>168</v>
      </c>
      <c r="G163" s="125" t="s">
        <v>169</v>
      </c>
      <c r="H163" s="126">
        <v>50</v>
      </c>
      <c r="I163" s="153">
        <v>0</v>
      </c>
      <c r="J163" s="127">
        <f>ROUND(I163*H163,2)</f>
        <v>0</v>
      </c>
      <c r="K163" s="124" t="s">
        <v>115</v>
      </c>
      <c r="L163" s="27"/>
      <c r="M163" s="128" t="s">
        <v>1</v>
      </c>
      <c r="N163" s="129" t="s">
        <v>32</v>
      </c>
      <c r="O163" s="130">
        <v>19.23</v>
      </c>
      <c r="P163" s="130">
        <f>O163*H163</f>
        <v>961.5</v>
      </c>
      <c r="Q163" s="130">
        <v>0</v>
      </c>
      <c r="R163" s="130">
        <f>Q163*H163</f>
        <v>0</v>
      </c>
      <c r="S163" s="130">
        <v>0</v>
      </c>
      <c r="T163" s="131">
        <f>S163*H163</f>
        <v>0</v>
      </c>
      <c r="AR163" s="132" t="s">
        <v>116</v>
      </c>
      <c r="AT163" s="132" t="s">
        <v>117</v>
      </c>
      <c r="AU163" s="132" t="s">
        <v>76</v>
      </c>
      <c r="AY163" s="15" t="s">
        <v>108</v>
      </c>
      <c r="BE163" s="133">
        <f>IF(N163="základní",J163,0)</f>
        <v>0</v>
      </c>
      <c r="BF163" s="133">
        <f>IF(N163="snížená",J163,0)</f>
        <v>0</v>
      </c>
      <c r="BG163" s="133">
        <f>IF(N163="zákl. přenesená",J163,0)</f>
        <v>0</v>
      </c>
      <c r="BH163" s="133">
        <f>IF(N163="sníž. přenesená",J163,0)</f>
        <v>0</v>
      </c>
      <c r="BI163" s="133">
        <f>IF(N163="nulová",J163,0)</f>
        <v>0</v>
      </c>
      <c r="BJ163" s="15" t="s">
        <v>74</v>
      </c>
      <c r="BK163" s="133">
        <f>ROUND(I163*H163,2)</f>
        <v>0</v>
      </c>
      <c r="BL163" s="15" t="s">
        <v>116</v>
      </c>
      <c r="BM163" s="132" t="s">
        <v>170</v>
      </c>
    </row>
    <row r="164" spans="2:65" s="1" customFormat="1" x14ac:dyDescent="0.2">
      <c r="B164" s="27"/>
      <c r="D164" s="134" t="s">
        <v>119</v>
      </c>
      <c r="F164" s="135" t="s">
        <v>171</v>
      </c>
      <c r="I164" s="154"/>
      <c r="L164" s="27"/>
      <c r="M164" s="136"/>
      <c r="T164" s="51"/>
      <c r="AT164" s="15" t="s">
        <v>119</v>
      </c>
      <c r="AU164" s="15" t="s">
        <v>76</v>
      </c>
    </row>
    <row r="165" spans="2:65" s="1" customFormat="1" ht="24.2" customHeight="1" x14ac:dyDescent="0.2">
      <c r="B165" s="27"/>
      <c r="C165" s="122" t="s">
        <v>172</v>
      </c>
      <c r="D165" s="122" t="s">
        <v>111</v>
      </c>
      <c r="E165" s="123" t="s">
        <v>173</v>
      </c>
      <c r="F165" s="124" t="s">
        <v>174</v>
      </c>
      <c r="G165" s="125" t="s">
        <v>169</v>
      </c>
      <c r="H165" s="126">
        <v>95</v>
      </c>
      <c r="I165" s="153">
        <v>0</v>
      </c>
      <c r="J165" s="127">
        <f>ROUND(I165*H165,2)</f>
        <v>0</v>
      </c>
      <c r="K165" s="124" t="s">
        <v>115</v>
      </c>
      <c r="L165" s="27"/>
      <c r="M165" s="128" t="s">
        <v>1</v>
      </c>
      <c r="N165" s="129" t="s">
        <v>32</v>
      </c>
      <c r="O165" s="130">
        <v>3.39</v>
      </c>
      <c r="P165" s="130">
        <f>O165*H165</f>
        <v>322.05</v>
      </c>
      <c r="Q165" s="130">
        <v>0</v>
      </c>
      <c r="R165" s="130">
        <f>Q165*H165</f>
        <v>0</v>
      </c>
      <c r="S165" s="130">
        <v>0</v>
      </c>
      <c r="T165" s="131">
        <f>S165*H165</f>
        <v>0</v>
      </c>
      <c r="AR165" s="132" t="s">
        <v>116</v>
      </c>
      <c r="AT165" s="132" t="s">
        <v>117</v>
      </c>
      <c r="AU165" s="132" t="s">
        <v>76</v>
      </c>
      <c r="AY165" s="15" t="s">
        <v>108</v>
      </c>
      <c r="BE165" s="133">
        <f>IF(N165="základní",J165,0)</f>
        <v>0</v>
      </c>
      <c r="BF165" s="133">
        <f>IF(N165="snížená",J165,0)</f>
        <v>0</v>
      </c>
      <c r="BG165" s="133">
        <f>IF(N165="zákl. přenesená",J165,0)</f>
        <v>0</v>
      </c>
      <c r="BH165" s="133">
        <f>IF(N165="sníž. přenesená",J165,0)</f>
        <v>0</v>
      </c>
      <c r="BI165" s="133">
        <f>IF(N165="nulová",J165,0)</f>
        <v>0</v>
      </c>
      <c r="BJ165" s="15" t="s">
        <v>74</v>
      </c>
      <c r="BK165" s="133">
        <f>ROUND(I165*H165,2)</f>
        <v>0</v>
      </c>
      <c r="BL165" s="15" t="s">
        <v>116</v>
      </c>
      <c r="BM165" s="132" t="s">
        <v>175</v>
      </c>
    </row>
    <row r="166" spans="2:65" s="1" customFormat="1" ht="19.5" x14ac:dyDescent="0.2">
      <c r="B166" s="27"/>
      <c r="D166" s="134" t="s">
        <v>119</v>
      </c>
      <c r="F166" s="135" t="s">
        <v>176</v>
      </c>
      <c r="I166" s="154"/>
      <c r="L166" s="27"/>
      <c r="M166" s="136"/>
      <c r="T166" s="51"/>
      <c r="AT166" s="15" t="s">
        <v>119</v>
      </c>
      <c r="AU166" s="15" t="s">
        <v>76</v>
      </c>
    </row>
    <row r="167" spans="2:65" s="11" customFormat="1" ht="22.9" customHeight="1" x14ac:dyDescent="0.2">
      <c r="B167" s="111"/>
      <c r="D167" s="112" t="s">
        <v>66</v>
      </c>
      <c r="E167" s="120" t="s">
        <v>76</v>
      </c>
      <c r="F167" s="120" t="s">
        <v>177</v>
      </c>
      <c r="I167" s="161"/>
      <c r="J167" s="121">
        <f>BK167</f>
        <v>0</v>
      </c>
      <c r="L167" s="111"/>
      <c r="M167" s="115"/>
      <c r="P167" s="116">
        <f>SUM(P168:P176)</f>
        <v>4.3937499999999998</v>
      </c>
      <c r="R167" s="116">
        <f>SUM(R168:R176)</f>
        <v>45.125</v>
      </c>
      <c r="T167" s="117">
        <f>SUM(T168:T176)</f>
        <v>0</v>
      </c>
      <c r="AR167" s="112" t="s">
        <v>74</v>
      </c>
      <c r="AT167" s="118" t="s">
        <v>66</v>
      </c>
      <c r="AU167" s="118" t="s">
        <v>74</v>
      </c>
      <c r="AY167" s="112" t="s">
        <v>108</v>
      </c>
      <c r="BK167" s="119">
        <f>SUM(BK168:BK176)</f>
        <v>0</v>
      </c>
    </row>
    <row r="168" spans="2:65" s="1" customFormat="1" ht="21.75" customHeight="1" x14ac:dyDescent="0.2">
      <c r="B168" s="27"/>
      <c r="C168" s="122" t="s">
        <v>142</v>
      </c>
      <c r="D168" s="122" t="s">
        <v>117</v>
      </c>
      <c r="E168" s="123" t="s">
        <v>178</v>
      </c>
      <c r="F168" s="124" t="s">
        <v>179</v>
      </c>
      <c r="G168" s="125" t="s">
        <v>132</v>
      </c>
      <c r="H168" s="126">
        <v>44</v>
      </c>
      <c r="I168" s="153">
        <v>0</v>
      </c>
      <c r="J168" s="127">
        <f>ROUND(I168*H168,2)</f>
        <v>0</v>
      </c>
      <c r="K168" s="124" t="s">
        <v>127</v>
      </c>
      <c r="L168" s="27"/>
      <c r="M168" s="128" t="s">
        <v>1</v>
      </c>
      <c r="N168" s="129" t="s">
        <v>32</v>
      </c>
      <c r="O168" s="130">
        <v>0</v>
      </c>
      <c r="P168" s="130">
        <f>O168*H168</f>
        <v>0</v>
      </c>
      <c r="Q168" s="130">
        <v>0</v>
      </c>
      <c r="R168" s="130">
        <f>Q168*H168</f>
        <v>0</v>
      </c>
      <c r="S168" s="130">
        <v>0</v>
      </c>
      <c r="T168" s="131">
        <f>S168*H168</f>
        <v>0</v>
      </c>
      <c r="AR168" s="132" t="s">
        <v>116</v>
      </c>
      <c r="AT168" s="132" t="s">
        <v>117</v>
      </c>
      <c r="AU168" s="132" t="s">
        <v>76</v>
      </c>
      <c r="AY168" s="15" t="s">
        <v>108</v>
      </c>
      <c r="BE168" s="133">
        <f>IF(N168="základní",J168,0)</f>
        <v>0</v>
      </c>
      <c r="BF168" s="133">
        <f>IF(N168="snížená",J168,0)</f>
        <v>0</v>
      </c>
      <c r="BG168" s="133">
        <f>IF(N168="zákl. přenesená",J168,0)</f>
        <v>0</v>
      </c>
      <c r="BH168" s="133">
        <f>IF(N168="sníž. přenesená",J168,0)</f>
        <v>0</v>
      </c>
      <c r="BI168" s="133">
        <f>IF(N168="nulová",J168,0)</f>
        <v>0</v>
      </c>
      <c r="BJ168" s="15" t="s">
        <v>74</v>
      </c>
      <c r="BK168" s="133">
        <f>ROUND(I168*H168,2)</f>
        <v>0</v>
      </c>
      <c r="BL168" s="15" t="s">
        <v>116</v>
      </c>
      <c r="BM168" s="132" t="s">
        <v>180</v>
      </c>
    </row>
    <row r="169" spans="2:65" s="1" customFormat="1" x14ac:dyDescent="0.2">
      <c r="B169" s="27"/>
      <c r="D169" s="134" t="s">
        <v>119</v>
      </c>
      <c r="F169" s="135" t="s">
        <v>181</v>
      </c>
      <c r="I169" s="154"/>
      <c r="L169" s="27"/>
      <c r="M169" s="136"/>
      <c r="T169" s="51"/>
      <c r="AT169" s="15" t="s">
        <v>119</v>
      </c>
      <c r="AU169" s="15" t="s">
        <v>76</v>
      </c>
    </row>
    <row r="170" spans="2:65" s="1" customFormat="1" ht="24.2" customHeight="1" x14ac:dyDescent="0.2">
      <c r="B170" s="27"/>
      <c r="C170" s="122" t="s">
        <v>182</v>
      </c>
      <c r="D170" s="122" t="s">
        <v>117</v>
      </c>
      <c r="E170" s="123" t="s">
        <v>183</v>
      </c>
      <c r="F170" s="124" t="s">
        <v>184</v>
      </c>
      <c r="G170" s="125" t="s">
        <v>114</v>
      </c>
      <c r="H170" s="126">
        <v>15.84</v>
      </c>
      <c r="I170" s="153">
        <v>0</v>
      </c>
      <c r="J170" s="127">
        <f>ROUND(I170*H170,2)</f>
        <v>0</v>
      </c>
      <c r="K170" s="124" t="s">
        <v>127</v>
      </c>
      <c r="L170" s="27"/>
      <c r="M170" s="128" t="s">
        <v>1</v>
      </c>
      <c r="N170" s="129" t="s">
        <v>32</v>
      </c>
      <c r="O170" s="130">
        <v>0</v>
      </c>
      <c r="P170" s="130">
        <f>O170*H170</f>
        <v>0</v>
      </c>
      <c r="Q170" s="130">
        <v>0</v>
      </c>
      <c r="R170" s="130">
        <f>Q170*H170</f>
        <v>0</v>
      </c>
      <c r="S170" s="130">
        <v>0</v>
      </c>
      <c r="T170" s="131">
        <f>S170*H170</f>
        <v>0</v>
      </c>
      <c r="AR170" s="132" t="s">
        <v>116</v>
      </c>
      <c r="AT170" s="132" t="s">
        <v>117</v>
      </c>
      <c r="AU170" s="132" t="s">
        <v>76</v>
      </c>
      <c r="AY170" s="15" t="s">
        <v>108</v>
      </c>
      <c r="BE170" s="133">
        <f>IF(N170="základní",J170,0)</f>
        <v>0</v>
      </c>
      <c r="BF170" s="133">
        <f>IF(N170="snížená",J170,0)</f>
        <v>0</v>
      </c>
      <c r="BG170" s="133">
        <f>IF(N170="zákl. přenesená",J170,0)</f>
        <v>0</v>
      </c>
      <c r="BH170" s="133">
        <f>IF(N170="sníž. přenesená",J170,0)</f>
        <v>0</v>
      </c>
      <c r="BI170" s="133">
        <f>IF(N170="nulová",J170,0)</f>
        <v>0</v>
      </c>
      <c r="BJ170" s="15" t="s">
        <v>74</v>
      </c>
      <c r="BK170" s="133">
        <f>ROUND(I170*H170,2)</f>
        <v>0</v>
      </c>
      <c r="BL170" s="15" t="s">
        <v>116</v>
      </c>
      <c r="BM170" s="132" t="s">
        <v>185</v>
      </c>
    </row>
    <row r="171" spans="2:65" s="1" customFormat="1" ht="19.5" x14ac:dyDescent="0.2">
      <c r="B171" s="27"/>
      <c r="D171" s="134" t="s">
        <v>119</v>
      </c>
      <c r="F171" s="135" t="s">
        <v>251</v>
      </c>
      <c r="I171" s="154"/>
      <c r="L171" s="27"/>
      <c r="M171" s="136"/>
      <c r="T171" s="51"/>
      <c r="AT171" s="15" t="s">
        <v>119</v>
      </c>
      <c r="AU171" s="15" t="s">
        <v>76</v>
      </c>
    </row>
    <row r="172" spans="2:65" s="12" customFormat="1" x14ac:dyDescent="0.2">
      <c r="B172" s="137"/>
      <c r="D172" s="134" t="s">
        <v>121</v>
      </c>
      <c r="E172" s="138" t="s">
        <v>1</v>
      </c>
      <c r="F172" s="139" t="s">
        <v>144</v>
      </c>
      <c r="H172" s="140">
        <v>15.84</v>
      </c>
      <c r="I172" s="159"/>
      <c r="L172" s="137"/>
      <c r="M172" s="141"/>
      <c r="T172" s="142"/>
      <c r="AT172" s="138" t="s">
        <v>121</v>
      </c>
      <c r="AU172" s="138" t="s">
        <v>76</v>
      </c>
      <c r="AV172" s="12" t="s">
        <v>76</v>
      </c>
      <c r="AW172" s="12" t="s">
        <v>24</v>
      </c>
      <c r="AX172" s="12" t="s">
        <v>67</v>
      </c>
      <c r="AY172" s="138" t="s">
        <v>108</v>
      </c>
    </row>
    <row r="173" spans="2:65" s="13" customFormat="1" x14ac:dyDescent="0.2">
      <c r="B173" s="143"/>
      <c r="D173" s="134" t="s">
        <v>121</v>
      </c>
      <c r="E173" s="144" t="s">
        <v>1</v>
      </c>
      <c r="F173" s="145" t="s">
        <v>124</v>
      </c>
      <c r="H173" s="146">
        <v>15.84</v>
      </c>
      <c r="I173" s="160"/>
      <c r="L173" s="143"/>
      <c r="M173" s="147"/>
      <c r="T173" s="148"/>
      <c r="AT173" s="144" t="s">
        <v>121</v>
      </c>
      <c r="AU173" s="144" t="s">
        <v>76</v>
      </c>
      <c r="AV173" s="13" t="s">
        <v>116</v>
      </c>
      <c r="AW173" s="13" t="s">
        <v>24</v>
      </c>
      <c r="AX173" s="13" t="s">
        <v>74</v>
      </c>
      <c r="AY173" s="144" t="s">
        <v>108</v>
      </c>
    </row>
    <row r="174" spans="2:65" s="1" customFormat="1" ht="21.75" customHeight="1" x14ac:dyDescent="0.2">
      <c r="B174" s="27"/>
      <c r="C174" s="122" t="s">
        <v>186</v>
      </c>
      <c r="D174" s="122" t="s">
        <v>117</v>
      </c>
      <c r="E174" s="123" t="s">
        <v>187</v>
      </c>
      <c r="F174" s="124" t="s">
        <v>188</v>
      </c>
      <c r="G174" s="125" t="s">
        <v>114</v>
      </c>
      <c r="H174" s="126">
        <v>23.75</v>
      </c>
      <c r="I174" s="153">
        <v>0</v>
      </c>
      <c r="J174" s="127">
        <f>ROUND(I174*H174,2)</f>
        <v>0</v>
      </c>
      <c r="K174" s="124" t="s">
        <v>189</v>
      </c>
      <c r="L174" s="27"/>
      <c r="M174" s="128" t="s">
        <v>1</v>
      </c>
      <c r="N174" s="129" t="s">
        <v>32</v>
      </c>
      <c r="O174" s="130">
        <v>0.185</v>
      </c>
      <c r="P174" s="130">
        <f>O174*H174</f>
        <v>4.3937499999999998</v>
      </c>
      <c r="Q174" s="130">
        <v>1.9</v>
      </c>
      <c r="R174" s="130">
        <f>Q174*H174</f>
        <v>45.125</v>
      </c>
      <c r="S174" s="130">
        <v>0</v>
      </c>
      <c r="T174" s="131">
        <f>S174*H174</f>
        <v>0</v>
      </c>
      <c r="AR174" s="132" t="s">
        <v>116</v>
      </c>
      <c r="AT174" s="132" t="s">
        <v>117</v>
      </c>
      <c r="AU174" s="132" t="s">
        <v>76</v>
      </c>
      <c r="AY174" s="15" t="s">
        <v>108</v>
      </c>
      <c r="BE174" s="133">
        <f>IF(N174="základní",J174,0)</f>
        <v>0</v>
      </c>
      <c r="BF174" s="133">
        <f>IF(N174="snížená",J174,0)</f>
        <v>0</v>
      </c>
      <c r="BG174" s="133">
        <f>IF(N174="zákl. přenesená",J174,0)</f>
        <v>0</v>
      </c>
      <c r="BH174" s="133">
        <f>IF(N174="sníž. přenesená",J174,0)</f>
        <v>0</v>
      </c>
      <c r="BI174" s="133">
        <f>IF(N174="nulová",J174,0)</f>
        <v>0</v>
      </c>
      <c r="BJ174" s="15" t="s">
        <v>74</v>
      </c>
      <c r="BK174" s="133">
        <f>ROUND(I174*H174,2)</f>
        <v>0</v>
      </c>
      <c r="BL174" s="15" t="s">
        <v>116</v>
      </c>
      <c r="BM174" s="132" t="s">
        <v>190</v>
      </c>
    </row>
    <row r="175" spans="2:65" s="1" customFormat="1" ht="19.5" x14ac:dyDescent="0.2">
      <c r="B175" s="27"/>
      <c r="D175" s="134" t="s">
        <v>119</v>
      </c>
      <c r="F175" s="135" t="s">
        <v>191</v>
      </c>
      <c r="I175" s="154"/>
      <c r="L175" s="27"/>
      <c r="M175" s="136"/>
      <c r="T175" s="51"/>
      <c r="AT175" s="15" t="s">
        <v>119</v>
      </c>
      <c r="AU175" s="15" t="s">
        <v>76</v>
      </c>
    </row>
    <row r="176" spans="2:65" s="12" customFormat="1" x14ac:dyDescent="0.2">
      <c r="B176" s="137"/>
      <c r="D176" s="134" t="s">
        <v>121</v>
      </c>
      <c r="E176" s="138" t="s">
        <v>1</v>
      </c>
      <c r="F176" s="139" t="s">
        <v>192</v>
      </c>
      <c r="H176" s="140">
        <v>23.75</v>
      </c>
      <c r="I176" s="159"/>
      <c r="L176" s="137"/>
      <c r="M176" s="141"/>
      <c r="T176" s="142"/>
      <c r="AT176" s="138" t="s">
        <v>121</v>
      </c>
      <c r="AU176" s="138" t="s">
        <v>76</v>
      </c>
      <c r="AV176" s="12" t="s">
        <v>76</v>
      </c>
      <c r="AW176" s="12" t="s">
        <v>24</v>
      </c>
      <c r="AX176" s="12" t="s">
        <v>74</v>
      </c>
      <c r="AY176" s="138" t="s">
        <v>108</v>
      </c>
    </row>
    <row r="177" spans="2:65" s="11" customFormat="1" ht="22.9" customHeight="1" x14ac:dyDescent="0.2">
      <c r="B177" s="111"/>
      <c r="D177" s="112" t="s">
        <v>66</v>
      </c>
      <c r="E177" s="120" t="s">
        <v>134</v>
      </c>
      <c r="F177" s="120" t="s">
        <v>193</v>
      </c>
      <c r="I177" s="161"/>
      <c r="J177" s="121">
        <f>BK177</f>
        <v>0</v>
      </c>
      <c r="L177" s="111"/>
      <c r="M177" s="115"/>
      <c r="P177" s="116">
        <f>SUM(P178:P184)</f>
        <v>1014.3</v>
      </c>
      <c r="R177" s="116">
        <f>SUM(R178:R184)</f>
        <v>0</v>
      </c>
      <c r="T177" s="117">
        <f>SUM(T178:T184)</f>
        <v>0</v>
      </c>
      <c r="AR177" s="112" t="s">
        <v>74</v>
      </c>
      <c r="AT177" s="118" t="s">
        <v>66</v>
      </c>
      <c r="AU177" s="118" t="s">
        <v>74</v>
      </c>
      <c r="AY177" s="112" t="s">
        <v>108</v>
      </c>
      <c r="BK177" s="119">
        <f>SUM(BK178:BK184)</f>
        <v>0</v>
      </c>
    </row>
    <row r="178" spans="2:65" s="1" customFormat="1" ht="21.75" customHeight="1" x14ac:dyDescent="0.2">
      <c r="B178" s="27"/>
      <c r="C178" s="122" t="s">
        <v>154</v>
      </c>
      <c r="D178" s="122" t="s">
        <v>117</v>
      </c>
      <c r="E178" s="123" t="s">
        <v>194</v>
      </c>
      <c r="F178" s="124" t="s">
        <v>195</v>
      </c>
      <c r="G178" s="125" t="s">
        <v>169</v>
      </c>
      <c r="H178" s="126">
        <v>55</v>
      </c>
      <c r="I178" s="153">
        <v>0</v>
      </c>
      <c r="J178" s="127">
        <f>ROUND(I178*H178,2)</f>
        <v>0</v>
      </c>
      <c r="K178" s="124" t="s">
        <v>127</v>
      </c>
      <c r="L178" s="27"/>
      <c r="M178" s="128" t="s">
        <v>1</v>
      </c>
      <c r="N178" s="129" t="s">
        <v>32</v>
      </c>
      <c r="O178" s="130">
        <v>0</v>
      </c>
      <c r="P178" s="130">
        <f>O178*H178</f>
        <v>0</v>
      </c>
      <c r="Q178" s="130">
        <v>0</v>
      </c>
      <c r="R178" s="130">
        <f>Q178*H178</f>
        <v>0</v>
      </c>
      <c r="S178" s="130">
        <v>0</v>
      </c>
      <c r="T178" s="131">
        <f>S178*H178</f>
        <v>0</v>
      </c>
      <c r="AR178" s="132" t="s">
        <v>116</v>
      </c>
      <c r="AT178" s="132" t="s">
        <v>117</v>
      </c>
      <c r="AU178" s="132" t="s">
        <v>76</v>
      </c>
      <c r="AY178" s="15" t="s">
        <v>108</v>
      </c>
      <c r="BE178" s="133">
        <f>IF(N178="základní",J178,0)</f>
        <v>0</v>
      </c>
      <c r="BF178" s="133">
        <f>IF(N178="snížená",J178,0)</f>
        <v>0</v>
      </c>
      <c r="BG178" s="133">
        <f>IF(N178="zákl. přenesená",J178,0)</f>
        <v>0</v>
      </c>
      <c r="BH178" s="133">
        <f>IF(N178="sníž. přenesená",J178,0)</f>
        <v>0</v>
      </c>
      <c r="BI178" s="133">
        <f>IF(N178="nulová",J178,0)</f>
        <v>0</v>
      </c>
      <c r="BJ178" s="15" t="s">
        <v>74</v>
      </c>
      <c r="BK178" s="133">
        <f>ROUND(I178*H178,2)</f>
        <v>0</v>
      </c>
      <c r="BL178" s="15" t="s">
        <v>116</v>
      </c>
      <c r="BM178" s="132" t="s">
        <v>196</v>
      </c>
    </row>
    <row r="179" spans="2:65" s="1" customFormat="1" ht="19.5" x14ac:dyDescent="0.2">
      <c r="B179" s="27"/>
      <c r="D179" s="134" t="s">
        <v>119</v>
      </c>
      <c r="F179" s="135" t="s">
        <v>252</v>
      </c>
      <c r="I179" s="154"/>
      <c r="L179" s="27"/>
      <c r="M179" s="136"/>
      <c r="T179" s="51"/>
      <c r="AT179" s="15" t="s">
        <v>119</v>
      </c>
      <c r="AU179" s="15" t="s">
        <v>76</v>
      </c>
    </row>
    <row r="180" spans="2:65" s="12" customFormat="1" x14ac:dyDescent="0.2">
      <c r="B180" s="137"/>
      <c r="D180" s="134" t="s">
        <v>121</v>
      </c>
      <c r="E180" s="138" t="s">
        <v>1</v>
      </c>
      <c r="F180" s="139" t="s">
        <v>197</v>
      </c>
      <c r="H180" s="140">
        <v>55</v>
      </c>
      <c r="I180" s="159"/>
      <c r="L180" s="137"/>
      <c r="M180" s="141"/>
      <c r="T180" s="142"/>
      <c r="AT180" s="138" t="s">
        <v>121</v>
      </c>
      <c r="AU180" s="138" t="s">
        <v>76</v>
      </c>
      <c r="AV180" s="12" t="s">
        <v>76</v>
      </c>
      <c r="AW180" s="12" t="s">
        <v>24</v>
      </c>
      <c r="AX180" s="12" t="s">
        <v>67</v>
      </c>
      <c r="AY180" s="138" t="s">
        <v>108</v>
      </c>
    </row>
    <row r="181" spans="2:65" s="13" customFormat="1" x14ac:dyDescent="0.2">
      <c r="B181" s="143"/>
      <c r="D181" s="134" t="s">
        <v>121</v>
      </c>
      <c r="E181" s="144" t="s">
        <v>1</v>
      </c>
      <c r="F181" s="145" t="s">
        <v>124</v>
      </c>
      <c r="H181" s="146">
        <v>55</v>
      </c>
      <c r="I181" s="160"/>
      <c r="L181" s="143"/>
      <c r="M181" s="147"/>
      <c r="T181" s="148"/>
      <c r="AT181" s="144" t="s">
        <v>121</v>
      </c>
      <c r="AU181" s="144" t="s">
        <v>76</v>
      </c>
      <c r="AV181" s="13" t="s">
        <v>116</v>
      </c>
      <c r="AW181" s="13" t="s">
        <v>24</v>
      </c>
      <c r="AX181" s="13" t="s">
        <v>74</v>
      </c>
      <c r="AY181" s="144" t="s">
        <v>108</v>
      </c>
    </row>
    <row r="182" spans="2:65" s="1" customFormat="1" ht="21.75" customHeight="1" x14ac:dyDescent="0.2">
      <c r="B182" s="27"/>
      <c r="C182" s="122" t="s">
        <v>198</v>
      </c>
      <c r="D182" s="122" t="s">
        <v>111</v>
      </c>
      <c r="E182" s="123" t="s">
        <v>199</v>
      </c>
      <c r="F182" s="124" t="s">
        <v>200</v>
      </c>
      <c r="G182" s="125" t="s">
        <v>201</v>
      </c>
      <c r="H182" s="126">
        <v>2</v>
      </c>
      <c r="I182" s="153">
        <v>0</v>
      </c>
      <c r="J182" s="127">
        <f>ROUND(I182*H182,2)</f>
        <v>0</v>
      </c>
      <c r="K182" s="124" t="s">
        <v>115</v>
      </c>
      <c r="L182" s="27"/>
      <c r="M182" s="128" t="s">
        <v>1</v>
      </c>
      <c r="N182" s="129" t="s">
        <v>32</v>
      </c>
      <c r="O182" s="130">
        <v>507.15</v>
      </c>
      <c r="P182" s="130">
        <f>O182*H182</f>
        <v>1014.3</v>
      </c>
      <c r="Q182" s="130">
        <v>0</v>
      </c>
      <c r="R182" s="130">
        <f>Q182*H182</f>
        <v>0</v>
      </c>
      <c r="S182" s="130">
        <v>0</v>
      </c>
      <c r="T182" s="131">
        <f>S182*H182</f>
        <v>0</v>
      </c>
      <c r="AR182" s="132" t="s">
        <v>116</v>
      </c>
      <c r="AT182" s="132" t="s">
        <v>117</v>
      </c>
      <c r="AU182" s="132" t="s">
        <v>76</v>
      </c>
      <c r="AY182" s="15" t="s">
        <v>108</v>
      </c>
      <c r="BE182" s="133">
        <f>IF(N182="základní",J182,0)</f>
        <v>0</v>
      </c>
      <c r="BF182" s="133">
        <f>IF(N182="snížená",J182,0)</f>
        <v>0</v>
      </c>
      <c r="BG182" s="133">
        <f>IF(N182="zákl. přenesená",J182,0)</f>
        <v>0</v>
      </c>
      <c r="BH182" s="133">
        <f>IF(N182="sníž. přenesená",J182,0)</f>
        <v>0</v>
      </c>
      <c r="BI182" s="133">
        <f>IF(N182="nulová",J182,0)</f>
        <v>0</v>
      </c>
      <c r="BJ182" s="15" t="s">
        <v>74</v>
      </c>
      <c r="BK182" s="133">
        <f>ROUND(I182*H182,2)</f>
        <v>0</v>
      </c>
      <c r="BL182" s="15" t="s">
        <v>116</v>
      </c>
      <c r="BM182" s="132" t="s">
        <v>202</v>
      </c>
    </row>
    <row r="183" spans="2:65" s="1" customFormat="1" x14ac:dyDescent="0.2">
      <c r="B183" s="27"/>
      <c r="D183" s="134" t="s">
        <v>119</v>
      </c>
      <c r="F183" s="135" t="s">
        <v>203</v>
      </c>
      <c r="I183" s="154"/>
      <c r="L183" s="27"/>
      <c r="M183" s="136"/>
      <c r="T183" s="51"/>
      <c r="AT183" s="15" t="s">
        <v>119</v>
      </c>
      <c r="AU183" s="15" t="s">
        <v>76</v>
      </c>
    </row>
    <row r="184" spans="2:65" s="1" customFormat="1" ht="19.5" x14ac:dyDescent="0.2">
      <c r="B184" s="27"/>
      <c r="D184" s="134" t="s">
        <v>204</v>
      </c>
      <c r="F184" s="149" t="s">
        <v>205</v>
      </c>
      <c r="I184" s="154"/>
      <c r="L184" s="27"/>
      <c r="M184" s="136"/>
      <c r="T184" s="51"/>
      <c r="AT184" s="15" t="s">
        <v>204</v>
      </c>
      <c r="AU184" s="15" t="s">
        <v>76</v>
      </c>
    </row>
    <row r="185" spans="2:65" s="11" customFormat="1" ht="22.9" customHeight="1" x14ac:dyDescent="0.2">
      <c r="B185" s="111"/>
      <c r="D185" s="112" t="s">
        <v>66</v>
      </c>
      <c r="E185" s="120" t="s">
        <v>138</v>
      </c>
      <c r="F185" s="120" t="s">
        <v>206</v>
      </c>
      <c r="I185" s="161"/>
      <c r="J185" s="121">
        <f>BK185</f>
        <v>0</v>
      </c>
      <c r="L185" s="111"/>
      <c r="M185" s="115"/>
      <c r="P185" s="116">
        <f>SUM(P186:P191)</f>
        <v>0</v>
      </c>
      <c r="R185" s="116">
        <f>SUM(R186:R191)</f>
        <v>0</v>
      </c>
      <c r="T185" s="117">
        <f>SUM(T186:T191)</f>
        <v>0</v>
      </c>
      <c r="AR185" s="112" t="s">
        <v>74</v>
      </c>
      <c r="AT185" s="118" t="s">
        <v>66</v>
      </c>
      <c r="AU185" s="118" t="s">
        <v>74</v>
      </c>
      <c r="AY185" s="112" t="s">
        <v>108</v>
      </c>
      <c r="BK185" s="119">
        <f>SUM(BK186:BK191)</f>
        <v>0</v>
      </c>
    </row>
    <row r="186" spans="2:65" s="1" customFormat="1" ht="24.2" customHeight="1" x14ac:dyDescent="0.2">
      <c r="B186" s="27"/>
      <c r="C186" s="122" t="s">
        <v>207</v>
      </c>
      <c r="D186" s="122" t="s">
        <v>117</v>
      </c>
      <c r="E186" s="123" t="s">
        <v>208</v>
      </c>
      <c r="F186" s="124" t="s">
        <v>209</v>
      </c>
      <c r="G186" s="125" t="s">
        <v>169</v>
      </c>
      <c r="H186" s="126">
        <v>55</v>
      </c>
      <c r="I186" s="153">
        <v>0</v>
      </c>
      <c r="J186" s="127">
        <f>ROUND(I186*H186,2)</f>
        <v>0</v>
      </c>
      <c r="K186" s="124" t="s">
        <v>127</v>
      </c>
      <c r="L186" s="27"/>
      <c r="M186" s="128" t="s">
        <v>1</v>
      </c>
      <c r="N186" s="129" t="s">
        <v>32</v>
      </c>
      <c r="O186" s="130">
        <v>0</v>
      </c>
      <c r="P186" s="130">
        <f>O186*H186</f>
        <v>0</v>
      </c>
      <c r="Q186" s="130">
        <v>0</v>
      </c>
      <c r="R186" s="130">
        <f>Q186*H186</f>
        <v>0</v>
      </c>
      <c r="S186" s="130">
        <v>0</v>
      </c>
      <c r="T186" s="131">
        <f>S186*H186</f>
        <v>0</v>
      </c>
      <c r="AR186" s="132" t="s">
        <v>116</v>
      </c>
      <c r="AT186" s="132" t="s">
        <v>117</v>
      </c>
      <c r="AU186" s="132" t="s">
        <v>76</v>
      </c>
      <c r="AY186" s="15" t="s">
        <v>108</v>
      </c>
      <c r="BE186" s="133">
        <f>IF(N186="základní",J186,0)</f>
        <v>0</v>
      </c>
      <c r="BF186" s="133">
        <f>IF(N186="snížená",J186,0)</f>
        <v>0</v>
      </c>
      <c r="BG186" s="133">
        <f>IF(N186="zákl. přenesená",J186,0)</f>
        <v>0</v>
      </c>
      <c r="BH186" s="133">
        <f>IF(N186="sníž. přenesená",J186,0)</f>
        <v>0</v>
      </c>
      <c r="BI186" s="133">
        <f>IF(N186="nulová",J186,0)</f>
        <v>0</v>
      </c>
      <c r="BJ186" s="15" t="s">
        <v>74</v>
      </c>
      <c r="BK186" s="133">
        <f>ROUND(I186*H186,2)</f>
        <v>0</v>
      </c>
      <c r="BL186" s="15" t="s">
        <v>116</v>
      </c>
      <c r="BM186" s="132" t="s">
        <v>210</v>
      </c>
    </row>
    <row r="187" spans="2:65" s="1" customFormat="1" ht="19.5" x14ac:dyDescent="0.2">
      <c r="B187" s="27"/>
      <c r="D187" s="134" t="s">
        <v>119</v>
      </c>
      <c r="F187" s="135" t="s">
        <v>211</v>
      </c>
      <c r="I187" s="154"/>
      <c r="L187" s="27"/>
      <c r="M187" s="136"/>
      <c r="T187" s="51"/>
      <c r="AT187" s="15" t="s">
        <v>119</v>
      </c>
      <c r="AU187" s="15" t="s">
        <v>76</v>
      </c>
    </row>
    <row r="188" spans="2:65" s="1" customFormat="1" ht="21.75" customHeight="1" x14ac:dyDescent="0.2">
      <c r="B188" s="27"/>
      <c r="C188" s="122" t="s">
        <v>8</v>
      </c>
      <c r="D188" s="122" t="s">
        <v>117</v>
      </c>
      <c r="E188" s="123" t="s">
        <v>212</v>
      </c>
      <c r="F188" s="124" t="s">
        <v>213</v>
      </c>
      <c r="G188" s="125" t="s">
        <v>169</v>
      </c>
      <c r="H188" s="126">
        <v>55</v>
      </c>
      <c r="I188" s="153">
        <v>0</v>
      </c>
      <c r="J188" s="127">
        <f>ROUND(I188*H188,2)</f>
        <v>0</v>
      </c>
      <c r="K188" s="124" t="s">
        <v>127</v>
      </c>
      <c r="L188" s="27"/>
      <c r="M188" s="128" t="s">
        <v>1</v>
      </c>
      <c r="N188" s="129" t="s">
        <v>32</v>
      </c>
      <c r="O188" s="130">
        <v>0</v>
      </c>
      <c r="P188" s="130">
        <f>O188*H188</f>
        <v>0</v>
      </c>
      <c r="Q188" s="130">
        <v>0</v>
      </c>
      <c r="R188" s="130">
        <f>Q188*H188</f>
        <v>0</v>
      </c>
      <c r="S188" s="130">
        <v>0</v>
      </c>
      <c r="T188" s="131">
        <f>S188*H188</f>
        <v>0</v>
      </c>
      <c r="AR188" s="132" t="s">
        <v>116</v>
      </c>
      <c r="AT188" s="132" t="s">
        <v>117</v>
      </c>
      <c r="AU188" s="132" t="s">
        <v>76</v>
      </c>
      <c r="AY188" s="15" t="s">
        <v>108</v>
      </c>
      <c r="BE188" s="133">
        <f>IF(N188="základní",J188,0)</f>
        <v>0</v>
      </c>
      <c r="BF188" s="133">
        <f>IF(N188="snížená",J188,0)</f>
        <v>0</v>
      </c>
      <c r="BG188" s="133">
        <f>IF(N188="zákl. přenesená",J188,0)</f>
        <v>0</v>
      </c>
      <c r="BH188" s="133">
        <f>IF(N188="sníž. přenesená",J188,0)</f>
        <v>0</v>
      </c>
      <c r="BI188" s="133">
        <f>IF(N188="nulová",J188,0)</f>
        <v>0</v>
      </c>
      <c r="BJ188" s="15" t="s">
        <v>74</v>
      </c>
      <c r="BK188" s="133">
        <f>ROUND(I188*H188,2)</f>
        <v>0</v>
      </c>
      <c r="BL188" s="15" t="s">
        <v>116</v>
      </c>
      <c r="BM188" s="132" t="s">
        <v>214</v>
      </c>
    </row>
    <row r="189" spans="2:65" s="1" customFormat="1" ht="19.5" x14ac:dyDescent="0.2">
      <c r="B189" s="27"/>
      <c r="D189" s="134" t="s">
        <v>119</v>
      </c>
      <c r="F189" s="135" t="s">
        <v>215</v>
      </c>
      <c r="I189" s="154"/>
      <c r="L189" s="27"/>
      <c r="M189" s="136"/>
      <c r="T189" s="51"/>
      <c r="AT189" s="15" t="s">
        <v>119</v>
      </c>
      <c r="AU189" s="15" t="s">
        <v>76</v>
      </c>
    </row>
    <row r="190" spans="2:65" s="1" customFormat="1" ht="24.2" customHeight="1" x14ac:dyDescent="0.2">
      <c r="B190" s="27"/>
      <c r="C190" s="122" t="s">
        <v>216</v>
      </c>
      <c r="D190" s="122" t="s">
        <v>117</v>
      </c>
      <c r="E190" s="123" t="s">
        <v>217</v>
      </c>
      <c r="F190" s="124" t="s">
        <v>218</v>
      </c>
      <c r="G190" s="125" t="s">
        <v>169</v>
      </c>
      <c r="H190" s="126">
        <v>55</v>
      </c>
      <c r="I190" s="153">
        <v>0</v>
      </c>
      <c r="J190" s="127">
        <f>ROUND(I190*H190,2)</f>
        <v>0</v>
      </c>
      <c r="K190" s="124" t="s">
        <v>127</v>
      </c>
      <c r="L190" s="27"/>
      <c r="M190" s="128" t="s">
        <v>1</v>
      </c>
      <c r="N190" s="129" t="s">
        <v>32</v>
      </c>
      <c r="O190" s="130">
        <v>0</v>
      </c>
      <c r="P190" s="130">
        <f>O190*H190</f>
        <v>0</v>
      </c>
      <c r="Q190" s="130">
        <v>0</v>
      </c>
      <c r="R190" s="130">
        <f>Q190*H190</f>
        <v>0</v>
      </c>
      <c r="S190" s="130">
        <v>0</v>
      </c>
      <c r="T190" s="131">
        <f>S190*H190</f>
        <v>0</v>
      </c>
      <c r="AR190" s="132" t="s">
        <v>116</v>
      </c>
      <c r="AT190" s="132" t="s">
        <v>117</v>
      </c>
      <c r="AU190" s="132" t="s">
        <v>76</v>
      </c>
      <c r="AY190" s="15" t="s">
        <v>108</v>
      </c>
      <c r="BE190" s="133">
        <f>IF(N190="základní",J190,0)</f>
        <v>0</v>
      </c>
      <c r="BF190" s="133">
        <f>IF(N190="snížená",J190,0)</f>
        <v>0</v>
      </c>
      <c r="BG190" s="133">
        <f>IF(N190="zákl. přenesená",J190,0)</f>
        <v>0</v>
      </c>
      <c r="BH190" s="133">
        <f>IF(N190="sníž. přenesená",J190,0)</f>
        <v>0</v>
      </c>
      <c r="BI190" s="133">
        <f>IF(N190="nulová",J190,0)</f>
        <v>0</v>
      </c>
      <c r="BJ190" s="15" t="s">
        <v>74</v>
      </c>
      <c r="BK190" s="133">
        <f>ROUND(I190*H190,2)</f>
        <v>0</v>
      </c>
      <c r="BL190" s="15" t="s">
        <v>116</v>
      </c>
      <c r="BM190" s="132" t="s">
        <v>198</v>
      </c>
    </row>
    <row r="191" spans="2:65" s="1" customFormat="1" ht="19.5" x14ac:dyDescent="0.2">
      <c r="B191" s="27"/>
      <c r="D191" s="134" t="s">
        <v>119</v>
      </c>
      <c r="F191" s="135" t="s">
        <v>219</v>
      </c>
      <c r="I191" s="154"/>
      <c r="L191" s="27"/>
      <c r="M191" s="136"/>
      <c r="T191" s="51"/>
      <c r="AT191" s="15" t="s">
        <v>119</v>
      </c>
      <c r="AU191" s="15" t="s">
        <v>76</v>
      </c>
    </row>
    <row r="192" spans="2:65" s="11" customFormat="1" ht="22.9" customHeight="1" x14ac:dyDescent="0.2">
      <c r="B192" s="111"/>
      <c r="D192" s="112" t="s">
        <v>66</v>
      </c>
      <c r="E192" s="120" t="s">
        <v>142</v>
      </c>
      <c r="F192" s="120" t="s">
        <v>220</v>
      </c>
      <c r="I192" s="161"/>
      <c r="J192" s="121">
        <f>BK192</f>
        <v>0</v>
      </c>
      <c r="L192" s="111"/>
      <c r="M192" s="115"/>
      <c r="P192" s="116">
        <f>SUM(P193:P196)</f>
        <v>3198.395</v>
      </c>
      <c r="R192" s="116">
        <f>SUM(R193:R196)</f>
        <v>0</v>
      </c>
      <c r="T192" s="117">
        <f>SUM(T193:T196)</f>
        <v>0</v>
      </c>
      <c r="AR192" s="112" t="s">
        <v>74</v>
      </c>
      <c r="AT192" s="118" t="s">
        <v>66</v>
      </c>
      <c r="AU192" s="118" t="s">
        <v>74</v>
      </c>
      <c r="AY192" s="112" t="s">
        <v>108</v>
      </c>
      <c r="BK192" s="119">
        <f>SUM(BK193:BK196)</f>
        <v>0</v>
      </c>
    </row>
    <row r="193" spans="2:65" s="1" customFormat="1" ht="21.75" customHeight="1" x14ac:dyDescent="0.2">
      <c r="B193" s="27"/>
      <c r="C193" s="122" t="s">
        <v>221</v>
      </c>
      <c r="D193" s="122" t="s">
        <v>111</v>
      </c>
      <c r="E193" s="123" t="s">
        <v>222</v>
      </c>
      <c r="F193" s="124" t="s">
        <v>223</v>
      </c>
      <c r="G193" s="125" t="s">
        <v>132</v>
      </c>
      <c r="H193" s="126">
        <v>5.5</v>
      </c>
      <c r="I193" s="153">
        <v>0</v>
      </c>
      <c r="J193" s="127">
        <f>ROUND(I193*H193,2)</f>
        <v>0</v>
      </c>
      <c r="K193" s="124" t="s">
        <v>115</v>
      </c>
      <c r="L193" s="27"/>
      <c r="M193" s="128" t="s">
        <v>1</v>
      </c>
      <c r="N193" s="129" t="s">
        <v>32</v>
      </c>
      <c r="O193" s="130">
        <v>203.23</v>
      </c>
      <c r="P193" s="130">
        <f>O193*H193</f>
        <v>1117.7649999999999</v>
      </c>
      <c r="Q193" s="130">
        <v>0</v>
      </c>
      <c r="R193" s="130">
        <f>Q193*H193</f>
        <v>0</v>
      </c>
      <c r="S193" s="130">
        <v>0</v>
      </c>
      <c r="T193" s="131">
        <f>S193*H193</f>
        <v>0</v>
      </c>
      <c r="AR193" s="132" t="s">
        <v>116</v>
      </c>
      <c r="AT193" s="132" t="s">
        <v>117</v>
      </c>
      <c r="AU193" s="132" t="s">
        <v>76</v>
      </c>
      <c r="AY193" s="15" t="s">
        <v>108</v>
      </c>
      <c r="BE193" s="133">
        <f>IF(N193="základní",J193,0)</f>
        <v>0</v>
      </c>
      <c r="BF193" s="133">
        <f>IF(N193="snížená",J193,0)</f>
        <v>0</v>
      </c>
      <c r="BG193" s="133">
        <f>IF(N193="zákl. přenesená",J193,0)</f>
        <v>0</v>
      </c>
      <c r="BH193" s="133">
        <f>IF(N193="sníž. přenesená",J193,0)</f>
        <v>0</v>
      </c>
      <c r="BI193" s="133">
        <f>IF(N193="nulová",J193,0)</f>
        <v>0</v>
      </c>
      <c r="BJ193" s="15" t="s">
        <v>74</v>
      </c>
      <c r="BK193" s="133">
        <f>ROUND(I193*H193,2)</f>
        <v>0</v>
      </c>
      <c r="BL193" s="15" t="s">
        <v>116</v>
      </c>
      <c r="BM193" s="132" t="s">
        <v>224</v>
      </c>
    </row>
    <row r="194" spans="2:65" s="1" customFormat="1" x14ac:dyDescent="0.2">
      <c r="B194" s="27"/>
      <c r="D194" s="134" t="s">
        <v>119</v>
      </c>
      <c r="F194" s="135" t="s">
        <v>223</v>
      </c>
      <c r="I194" s="154"/>
      <c r="L194" s="27"/>
      <c r="M194" s="136"/>
      <c r="T194" s="51"/>
      <c r="AT194" s="15" t="s">
        <v>119</v>
      </c>
      <c r="AU194" s="15" t="s">
        <v>76</v>
      </c>
    </row>
    <row r="195" spans="2:65" s="1" customFormat="1" ht="24.2" customHeight="1" x14ac:dyDescent="0.2">
      <c r="B195" s="27"/>
      <c r="C195" s="122" t="s">
        <v>225</v>
      </c>
      <c r="D195" s="122" t="s">
        <v>111</v>
      </c>
      <c r="E195" s="123" t="s">
        <v>226</v>
      </c>
      <c r="F195" s="124" t="s">
        <v>227</v>
      </c>
      <c r="G195" s="125" t="s">
        <v>201</v>
      </c>
      <c r="H195" s="126">
        <v>1</v>
      </c>
      <c r="I195" s="153">
        <v>0</v>
      </c>
      <c r="J195" s="127">
        <f>ROUND(I195*H195,2)</f>
        <v>0</v>
      </c>
      <c r="K195" s="124" t="s">
        <v>115</v>
      </c>
      <c r="L195" s="27"/>
      <c r="M195" s="128" t="s">
        <v>1</v>
      </c>
      <c r="N195" s="129" t="s">
        <v>32</v>
      </c>
      <c r="O195" s="130">
        <v>2080.63</v>
      </c>
      <c r="P195" s="130">
        <f>O195*H195</f>
        <v>2080.63</v>
      </c>
      <c r="Q195" s="130">
        <v>0</v>
      </c>
      <c r="R195" s="130">
        <f>Q195*H195</f>
        <v>0</v>
      </c>
      <c r="S195" s="130">
        <v>0</v>
      </c>
      <c r="T195" s="131">
        <f>S195*H195</f>
        <v>0</v>
      </c>
      <c r="AR195" s="132" t="s">
        <v>116</v>
      </c>
      <c r="AT195" s="132" t="s">
        <v>117</v>
      </c>
      <c r="AU195" s="132" t="s">
        <v>76</v>
      </c>
      <c r="AY195" s="15" t="s">
        <v>108</v>
      </c>
      <c r="BE195" s="133">
        <f>IF(N195="základní",J195,0)</f>
        <v>0</v>
      </c>
      <c r="BF195" s="133">
        <f>IF(N195="snížená",J195,0)</f>
        <v>0</v>
      </c>
      <c r="BG195" s="133">
        <f>IF(N195="zákl. přenesená",J195,0)</f>
        <v>0</v>
      </c>
      <c r="BH195" s="133">
        <f>IF(N195="sníž. přenesená",J195,0)</f>
        <v>0</v>
      </c>
      <c r="BI195" s="133">
        <f>IF(N195="nulová",J195,0)</f>
        <v>0</v>
      </c>
      <c r="BJ195" s="15" t="s">
        <v>74</v>
      </c>
      <c r="BK195" s="133">
        <f>ROUND(I195*H195,2)</f>
        <v>0</v>
      </c>
      <c r="BL195" s="15" t="s">
        <v>116</v>
      </c>
      <c r="BM195" s="132" t="s">
        <v>228</v>
      </c>
    </row>
    <row r="196" spans="2:65" s="1" customFormat="1" ht="19.5" x14ac:dyDescent="0.2">
      <c r="B196" s="27"/>
      <c r="D196" s="134" t="s">
        <v>119</v>
      </c>
      <c r="F196" s="135" t="s">
        <v>229</v>
      </c>
      <c r="I196" s="154"/>
      <c r="L196" s="27"/>
      <c r="M196" s="136"/>
      <c r="T196" s="51"/>
      <c r="AT196" s="15" t="s">
        <v>119</v>
      </c>
      <c r="AU196" s="15" t="s">
        <v>76</v>
      </c>
    </row>
    <row r="197" spans="2:65" s="11" customFormat="1" ht="25.9" customHeight="1" x14ac:dyDescent="0.2">
      <c r="B197" s="111"/>
      <c r="D197" s="112" t="s">
        <v>66</v>
      </c>
      <c r="E197" s="113" t="s">
        <v>230</v>
      </c>
      <c r="F197" s="113" t="s">
        <v>231</v>
      </c>
      <c r="I197" s="161"/>
      <c r="J197" s="114">
        <f>BK197</f>
        <v>0</v>
      </c>
      <c r="L197" s="111"/>
      <c r="M197" s="115"/>
      <c r="P197" s="116">
        <f>P198+P201</f>
        <v>0</v>
      </c>
      <c r="R197" s="116">
        <f>R198+R201</f>
        <v>0</v>
      </c>
      <c r="T197" s="117">
        <f>T198+T201</f>
        <v>0</v>
      </c>
      <c r="AR197" s="112" t="s">
        <v>76</v>
      </c>
      <c r="AT197" s="118" t="s">
        <v>66</v>
      </c>
      <c r="AU197" s="118" t="s">
        <v>67</v>
      </c>
      <c r="AY197" s="112" t="s">
        <v>108</v>
      </c>
      <c r="BK197" s="119">
        <f>BK198+BK201</f>
        <v>0</v>
      </c>
    </row>
    <row r="198" spans="2:65" s="11" customFormat="1" ht="22.9" customHeight="1" x14ac:dyDescent="0.2">
      <c r="B198" s="111"/>
      <c r="D198" s="112" t="s">
        <v>66</v>
      </c>
      <c r="E198" s="120" t="s">
        <v>232</v>
      </c>
      <c r="F198" s="120" t="s">
        <v>233</v>
      </c>
      <c r="I198" s="161"/>
      <c r="J198" s="121">
        <f>BK198</f>
        <v>0</v>
      </c>
      <c r="L198" s="111"/>
      <c r="M198" s="115"/>
      <c r="P198" s="116">
        <f>SUM(P199:P200)</f>
        <v>0</v>
      </c>
      <c r="R198" s="116">
        <f>SUM(R199:R200)</f>
        <v>0</v>
      </c>
      <c r="T198" s="117">
        <f>SUM(T199:T200)</f>
        <v>0</v>
      </c>
      <c r="AR198" s="112" t="s">
        <v>76</v>
      </c>
      <c r="AT198" s="118" t="s">
        <v>66</v>
      </c>
      <c r="AU198" s="118" t="s">
        <v>74</v>
      </c>
      <c r="AY198" s="112" t="s">
        <v>108</v>
      </c>
      <c r="BK198" s="119">
        <f>SUM(BK199:BK200)</f>
        <v>0</v>
      </c>
    </row>
    <row r="199" spans="2:65" s="1" customFormat="1" ht="24.2" customHeight="1" x14ac:dyDescent="0.2">
      <c r="B199" s="27"/>
      <c r="C199" s="122" t="s">
        <v>164</v>
      </c>
      <c r="D199" s="122" t="s">
        <v>117</v>
      </c>
      <c r="E199" s="123" t="s">
        <v>234</v>
      </c>
      <c r="F199" s="124" t="s">
        <v>235</v>
      </c>
      <c r="G199" s="125" t="s">
        <v>132</v>
      </c>
      <c r="H199" s="126">
        <v>44</v>
      </c>
      <c r="I199" s="153">
        <v>0</v>
      </c>
      <c r="J199" s="127">
        <f>ROUND(I199*H199,2)</f>
        <v>0</v>
      </c>
      <c r="K199" s="124" t="s">
        <v>236</v>
      </c>
      <c r="L199" s="27"/>
      <c r="M199" s="128" t="s">
        <v>1</v>
      </c>
      <c r="N199" s="129" t="s">
        <v>32</v>
      </c>
      <c r="O199" s="130">
        <v>0</v>
      </c>
      <c r="P199" s="130">
        <f>O199*H199</f>
        <v>0</v>
      </c>
      <c r="Q199" s="130">
        <v>0</v>
      </c>
      <c r="R199" s="130">
        <f>Q199*H199</f>
        <v>0</v>
      </c>
      <c r="S199" s="130">
        <v>0</v>
      </c>
      <c r="T199" s="131">
        <f>S199*H199</f>
        <v>0</v>
      </c>
      <c r="AR199" s="132" t="s">
        <v>180</v>
      </c>
      <c r="AT199" s="132" t="s">
        <v>117</v>
      </c>
      <c r="AU199" s="132" t="s">
        <v>76</v>
      </c>
      <c r="AY199" s="15" t="s">
        <v>108</v>
      </c>
      <c r="BE199" s="133">
        <f>IF(N199="základní",J199,0)</f>
        <v>0</v>
      </c>
      <c r="BF199" s="133">
        <f>IF(N199="snížená",J199,0)</f>
        <v>0</v>
      </c>
      <c r="BG199" s="133">
        <f>IF(N199="zákl. přenesená",J199,0)</f>
        <v>0</v>
      </c>
      <c r="BH199" s="133">
        <f>IF(N199="sníž. přenesená",J199,0)</f>
        <v>0</v>
      </c>
      <c r="BI199" s="133">
        <f>IF(N199="nulová",J199,0)</f>
        <v>0</v>
      </c>
      <c r="BJ199" s="15" t="s">
        <v>74</v>
      </c>
      <c r="BK199" s="133">
        <f>ROUND(I199*H199,2)</f>
        <v>0</v>
      </c>
      <c r="BL199" s="15" t="s">
        <v>180</v>
      </c>
      <c r="BM199" s="132" t="s">
        <v>225</v>
      </c>
    </row>
    <row r="200" spans="2:65" s="1" customFormat="1" x14ac:dyDescent="0.2">
      <c r="B200" s="27"/>
      <c r="D200" s="134" t="s">
        <v>119</v>
      </c>
      <c r="F200" s="135" t="s">
        <v>237</v>
      </c>
      <c r="I200" s="154"/>
      <c r="L200" s="27"/>
      <c r="M200" s="136"/>
      <c r="T200" s="51"/>
      <c r="AT200" s="15" t="s">
        <v>119</v>
      </c>
      <c r="AU200" s="15" t="s">
        <v>76</v>
      </c>
    </row>
    <row r="201" spans="2:65" s="11" customFormat="1" ht="22.9" customHeight="1" x14ac:dyDescent="0.2">
      <c r="B201" s="111"/>
      <c r="D201" s="112" t="s">
        <v>66</v>
      </c>
      <c r="E201" s="120" t="s">
        <v>238</v>
      </c>
      <c r="F201" s="120" t="s">
        <v>239</v>
      </c>
      <c r="I201" s="161"/>
      <c r="J201" s="121">
        <f>BK201</f>
        <v>0</v>
      </c>
      <c r="L201" s="111"/>
      <c r="M201" s="115"/>
      <c r="P201" s="116">
        <f>SUM(P202:P207)</f>
        <v>0</v>
      </c>
      <c r="R201" s="116">
        <f>SUM(R202:R207)</f>
        <v>0</v>
      </c>
      <c r="T201" s="117">
        <f>SUM(T202:T207)</f>
        <v>0</v>
      </c>
      <c r="AR201" s="112" t="s">
        <v>76</v>
      </c>
      <c r="AT201" s="118" t="s">
        <v>66</v>
      </c>
      <c r="AU201" s="118" t="s">
        <v>74</v>
      </c>
      <c r="AY201" s="112" t="s">
        <v>108</v>
      </c>
      <c r="BK201" s="119">
        <f>SUM(BK202:BK207)</f>
        <v>0</v>
      </c>
    </row>
    <row r="202" spans="2:65" s="1" customFormat="1" ht="16.5" customHeight="1" x14ac:dyDescent="0.2">
      <c r="B202" s="27"/>
      <c r="C202" s="122" t="s">
        <v>240</v>
      </c>
      <c r="D202" s="122" t="s">
        <v>117</v>
      </c>
      <c r="E202" s="123" t="s">
        <v>241</v>
      </c>
      <c r="F202" s="124" t="s">
        <v>242</v>
      </c>
      <c r="G202" s="125" t="s">
        <v>169</v>
      </c>
      <c r="H202" s="126">
        <v>55</v>
      </c>
      <c r="I202" s="153">
        <v>0</v>
      </c>
      <c r="J202" s="127">
        <f>ROUND(I202*H202,2)</f>
        <v>0</v>
      </c>
      <c r="K202" s="124" t="s">
        <v>236</v>
      </c>
      <c r="L202" s="27"/>
      <c r="M202" s="128" t="s">
        <v>1</v>
      </c>
      <c r="N202" s="129" t="s">
        <v>32</v>
      </c>
      <c r="O202" s="130">
        <v>0</v>
      </c>
      <c r="P202" s="130">
        <f>O202*H202</f>
        <v>0</v>
      </c>
      <c r="Q202" s="130">
        <v>0</v>
      </c>
      <c r="R202" s="130">
        <f>Q202*H202</f>
        <v>0</v>
      </c>
      <c r="S202" s="130">
        <v>0</v>
      </c>
      <c r="T202" s="131">
        <f>S202*H202</f>
        <v>0</v>
      </c>
      <c r="AR202" s="132" t="s">
        <v>180</v>
      </c>
      <c r="AT202" s="132" t="s">
        <v>117</v>
      </c>
      <c r="AU202" s="132" t="s">
        <v>76</v>
      </c>
      <c r="AY202" s="15" t="s">
        <v>108</v>
      </c>
      <c r="BE202" s="133">
        <f>IF(N202="základní",J202,0)</f>
        <v>0</v>
      </c>
      <c r="BF202" s="133">
        <f>IF(N202="snížená",J202,0)</f>
        <v>0</v>
      </c>
      <c r="BG202" s="133">
        <f>IF(N202="zákl. přenesená",J202,0)</f>
        <v>0</v>
      </c>
      <c r="BH202" s="133">
        <f>IF(N202="sníž. přenesená",J202,0)</f>
        <v>0</v>
      </c>
      <c r="BI202" s="133">
        <f>IF(N202="nulová",J202,0)</f>
        <v>0</v>
      </c>
      <c r="BJ202" s="15" t="s">
        <v>74</v>
      </c>
      <c r="BK202" s="133">
        <f>ROUND(I202*H202,2)</f>
        <v>0</v>
      </c>
      <c r="BL202" s="15" t="s">
        <v>180</v>
      </c>
      <c r="BM202" s="132" t="s">
        <v>166</v>
      </c>
    </row>
    <row r="203" spans="2:65" s="1" customFormat="1" x14ac:dyDescent="0.2">
      <c r="B203" s="27"/>
      <c r="D203" s="134" t="s">
        <v>119</v>
      </c>
      <c r="F203" s="135" t="s">
        <v>243</v>
      </c>
      <c r="I203" s="154"/>
      <c r="L203" s="27"/>
      <c r="M203" s="136"/>
      <c r="T203" s="51"/>
      <c r="AT203" s="15" t="s">
        <v>119</v>
      </c>
      <c r="AU203" s="15" t="s">
        <v>76</v>
      </c>
    </row>
    <row r="204" spans="2:65" s="12" customFormat="1" x14ac:dyDescent="0.2">
      <c r="B204" s="137"/>
      <c r="D204" s="134" t="s">
        <v>121</v>
      </c>
      <c r="E204" s="138" t="s">
        <v>1</v>
      </c>
      <c r="F204" s="139" t="s">
        <v>197</v>
      </c>
      <c r="H204" s="140">
        <v>55</v>
      </c>
      <c r="I204" s="159"/>
      <c r="L204" s="137"/>
      <c r="M204" s="141"/>
      <c r="T204" s="142"/>
      <c r="AT204" s="138" t="s">
        <v>121</v>
      </c>
      <c r="AU204" s="138" t="s">
        <v>76</v>
      </c>
      <c r="AV204" s="12" t="s">
        <v>76</v>
      </c>
      <c r="AW204" s="12" t="s">
        <v>24</v>
      </c>
      <c r="AX204" s="12" t="s">
        <v>67</v>
      </c>
      <c r="AY204" s="138" t="s">
        <v>108</v>
      </c>
    </row>
    <row r="205" spans="2:65" s="13" customFormat="1" x14ac:dyDescent="0.2">
      <c r="B205" s="143"/>
      <c r="D205" s="134" t="s">
        <v>121</v>
      </c>
      <c r="E205" s="144" t="s">
        <v>1</v>
      </c>
      <c r="F205" s="145" t="s">
        <v>124</v>
      </c>
      <c r="H205" s="146">
        <v>55</v>
      </c>
      <c r="I205" s="160"/>
      <c r="L205" s="143"/>
      <c r="M205" s="147"/>
      <c r="T205" s="148"/>
      <c r="AT205" s="144" t="s">
        <v>121</v>
      </c>
      <c r="AU205" s="144" t="s">
        <v>76</v>
      </c>
      <c r="AV205" s="13" t="s">
        <v>116</v>
      </c>
      <c r="AW205" s="13" t="s">
        <v>24</v>
      </c>
      <c r="AX205" s="13" t="s">
        <v>74</v>
      </c>
      <c r="AY205" s="144" t="s">
        <v>108</v>
      </c>
    </row>
    <row r="206" spans="2:65" s="1" customFormat="1" ht="16.5" customHeight="1" x14ac:dyDescent="0.2">
      <c r="B206" s="27"/>
      <c r="C206" s="122" t="s">
        <v>180</v>
      </c>
      <c r="D206" s="122" t="s">
        <v>117</v>
      </c>
      <c r="E206" s="123" t="s">
        <v>244</v>
      </c>
      <c r="F206" s="124" t="s">
        <v>245</v>
      </c>
      <c r="G206" s="125" t="s">
        <v>169</v>
      </c>
      <c r="H206" s="126">
        <v>55</v>
      </c>
      <c r="I206" s="153">
        <v>0</v>
      </c>
      <c r="J206" s="127">
        <f>ROUND(I206*H206,2)</f>
        <v>0</v>
      </c>
      <c r="K206" s="124" t="s">
        <v>236</v>
      </c>
      <c r="L206" s="27"/>
      <c r="M206" s="128" t="s">
        <v>1</v>
      </c>
      <c r="N206" s="129" t="s">
        <v>32</v>
      </c>
      <c r="O206" s="130">
        <v>0</v>
      </c>
      <c r="P206" s="130">
        <f>O206*H206</f>
        <v>0</v>
      </c>
      <c r="Q206" s="130">
        <v>0</v>
      </c>
      <c r="R206" s="130">
        <f>Q206*H206</f>
        <v>0</v>
      </c>
      <c r="S206" s="130">
        <v>0</v>
      </c>
      <c r="T206" s="131">
        <f>S206*H206</f>
        <v>0</v>
      </c>
      <c r="AR206" s="132" t="s">
        <v>180</v>
      </c>
      <c r="AT206" s="132" t="s">
        <v>117</v>
      </c>
      <c r="AU206" s="132" t="s">
        <v>76</v>
      </c>
      <c r="AY206" s="15" t="s">
        <v>108</v>
      </c>
      <c r="BE206" s="133">
        <f>IF(N206="základní",J206,0)</f>
        <v>0</v>
      </c>
      <c r="BF206" s="133">
        <f>IF(N206="snížená",J206,0)</f>
        <v>0</v>
      </c>
      <c r="BG206" s="133">
        <f>IF(N206="zákl. přenesená",J206,0)</f>
        <v>0</v>
      </c>
      <c r="BH206" s="133">
        <f>IF(N206="sníž. přenesená",J206,0)</f>
        <v>0</v>
      </c>
      <c r="BI206" s="133">
        <f>IF(N206="nulová",J206,0)</f>
        <v>0</v>
      </c>
      <c r="BJ206" s="15" t="s">
        <v>74</v>
      </c>
      <c r="BK206" s="133">
        <f>ROUND(I206*H206,2)</f>
        <v>0</v>
      </c>
      <c r="BL206" s="15" t="s">
        <v>180</v>
      </c>
      <c r="BM206" s="132" t="s">
        <v>246</v>
      </c>
    </row>
    <row r="207" spans="2:65" s="1" customFormat="1" x14ac:dyDescent="0.2">
      <c r="B207" s="27"/>
      <c r="D207" s="134" t="s">
        <v>119</v>
      </c>
      <c r="F207" s="135" t="s">
        <v>247</v>
      </c>
      <c r="I207" s="154"/>
      <c r="L207" s="27"/>
      <c r="M207" s="150"/>
      <c r="N207" s="151"/>
      <c r="O207" s="151"/>
      <c r="P207" s="151"/>
      <c r="Q207" s="151"/>
      <c r="R207" s="151"/>
      <c r="S207" s="151"/>
      <c r="T207" s="152"/>
      <c r="AT207" s="15" t="s">
        <v>119</v>
      </c>
      <c r="AU207" s="15" t="s">
        <v>76</v>
      </c>
    </row>
    <row r="208" spans="2:65" s="1" customFormat="1" ht="6.95" customHeight="1" x14ac:dyDescent="0.2">
      <c r="B208" s="39"/>
      <c r="C208" s="40"/>
      <c r="D208" s="40"/>
      <c r="E208" s="40"/>
      <c r="F208" s="40"/>
      <c r="G208" s="40"/>
      <c r="H208" s="40"/>
      <c r="I208" s="162"/>
      <c r="J208" s="40"/>
      <c r="K208" s="40"/>
      <c r="L208" s="27"/>
    </row>
  </sheetData>
  <sheetProtection algorithmName="SHA-512" hashValue="ZgpJQbDB9ccFKuA+ro7pXFspXPHKz87ePFRDXjq1RYDE8Cf1tPOujnYYJVTiOS1YrHifKFhGQSaIdtQRLRoXzA==" saltValue="k7PWR7Z4pv+J5TIx0hSFVg==" spinCount="100000" sheet="1" objects="1" scenarios="1" formatColumns="0" formatRows="0" autoFilter="0"/>
  <autoFilter ref="C124:K207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2024-04-24 - Oplocení - S...</vt:lpstr>
      <vt:lpstr>'2024-04-24 - Oplocení - S...'!Názvy_tisku</vt:lpstr>
      <vt:lpstr>'Rekapitulace stavby'!Názvy_tisku</vt:lpstr>
      <vt:lpstr>'2024-04-24 - Oplocení - S...'!Oblast_tisku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LAPTOP-7V5AD3BR\klima</dc:creator>
  <cp:lastModifiedBy>Jiří Tesař</cp:lastModifiedBy>
  <dcterms:created xsi:type="dcterms:W3CDTF">2024-08-26T08:00:30Z</dcterms:created>
  <dcterms:modified xsi:type="dcterms:W3CDTF">2024-09-04T08:10:08Z</dcterms:modified>
</cp:coreProperties>
</file>